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autoCompressPictures="0"/>
  <mc:AlternateContent xmlns:mc="http://schemas.openxmlformats.org/markup-compatibility/2006">
    <mc:Choice Requires="x15">
      <x15ac:absPath xmlns:x15ac="http://schemas.microsoft.com/office/spreadsheetml/2010/11/ac" url="U:\"/>
    </mc:Choice>
  </mc:AlternateContent>
  <xr:revisionPtr revIDLastSave="0" documentId="8_{2A8F84F7-3D10-45DE-AA7A-542AFBAB90BE}"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List'!$A$4:$AI$2504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8" l="1"/>
  <c r="V6" i="5"/>
  <c r="J6" i="5"/>
  <c r="E6" i="5"/>
  <c r="V7" i="5"/>
  <c r="J7" i="5"/>
  <c r="E7" i="5"/>
  <c r="V8" i="5"/>
  <c r="J8" i="5"/>
  <c r="E8" i="5"/>
  <c r="V9" i="5"/>
  <c r="V10" i="5"/>
  <c r="J10" i="5"/>
  <c r="E10" i="5"/>
  <c r="V11" i="5"/>
  <c r="J11" i="5"/>
  <c r="E11" i="5"/>
  <c r="V12" i="5"/>
  <c r="J12" i="5"/>
  <c r="E12" i="5"/>
  <c r="V13" i="5"/>
  <c r="J13" i="5"/>
  <c r="E13" i="5"/>
  <c r="V14" i="5"/>
  <c r="J14" i="5"/>
  <c r="E14" i="5"/>
  <c r="V15" i="5"/>
  <c r="J15" i="5"/>
  <c r="E15" i="5"/>
  <c r="X15" i="5" s="1"/>
  <c r="V16" i="5"/>
  <c r="J16" i="5"/>
  <c r="E16" i="5"/>
  <c r="V17" i="5"/>
  <c r="J17" i="5"/>
  <c r="E17" i="5"/>
  <c r="V18" i="5"/>
  <c r="J18" i="5"/>
  <c r="E18" i="5"/>
  <c r="V19" i="5"/>
  <c r="J19" i="5"/>
  <c r="E19" i="5"/>
  <c r="V20" i="5"/>
  <c r="J20" i="5"/>
  <c r="E20" i="5"/>
  <c r="V21" i="5"/>
  <c r="J21" i="5"/>
  <c r="E21" i="5"/>
  <c r="V22" i="5"/>
  <c r="J22" i="5"/>
  <c r="E22" i="5"/>
  <c r="V23" i="5"/>
  <c r="J23" i="5"/>
  <c r="E23" i="5"/>
  <c r="X23" i="5" s="1"/>
  <c r="V24" i="5"/>
  <c r="J24" i="5"/>
  <c r="E24" i="5"/>
  <c r="V25" i="5"/>
  <c r="J25" i="5"/>
  <c r="E25" i="5"/>
  <c r="V26" i="5"/>
  <c r="J26" i="5"/>
  <c r="E26" i="5"/>
  <c r="V27" i="5"/>
  <c r="J27" i="5"/>
  <c r="E27" i="5"/>
  <c r="V28" i="5"/>
  <c r="J28" i="5"/>
  <c r="E28" i="5"/>
  <c r="V29" i="5"/>
  <c r="V30" i="5"/>
  <c r="J30" i="5"/>
  <c r="E30" i="5"/>
  <c r="X30" i="5" s="1"/>
  <c r="V31" i="5"/>
  <c r="J31" i="5"/>
  <c r="E31" i="5"/>
  <c r="V32" i="5"/>
  <c r="J32" i="5"/>
  <c r="E32" i="5"/>
  <c r="V33" i="5"/>
  <c r="J33" i="5"/>
  <c r="E33" i="5"/>
  <c r="V34" i="5"/>
  <c r="J34" i="5"/>
  <c r="E34" i="5"/>
  <c r="X34" i="5" s="1"/>
  <c r="V35" i="5"/>
  <c r="J35" i="5"/>
  <c r="E35" i="5"/>
  <c r="V36" i="5"/>
  <c r="J36" i="5"/>
  <c r="E36" i="5"/>
  <c r="V37" i="5"/>
  <c r="J37" i="5"/>
  <c r="E37" i="5"/>
  <c r="X37" i="5" s="1"/>
  <c r="V38" i="5"/>
  <c r="V39" i="5"/>
  <c r="J39" i="5"/>
  <c r="E39" i="5"/>
  <c r="V40" i="5"/>
  <c r="V41" i="5"/>
  <c r="J41" i="5"/>
  <c r="E41" i="5"/>
  <c r="X41" i="5" s="1"/>
  <c r="V42" i="5"/>
  <c r="V43" i="5"/>
  <c r="J43" i="5"/>
  <c r="E43" i="5"/>
  <c r="V44" i="5"/>
  <c r="J44" i="5"/>
  <c r="E44" i="5"/>
  <c r="X44" i="5" s="1"/>
  <c r="V45" i="5"/>
  <c r="J45" i="5"/>
  <c r="E45" i="5"/>
  <c r="V46" i="5"/>
  <c r="J46" i="5"/>
  <c r="E46" i="5"/>
  <c r="V47" i="5"/>
  <c r="J47" i="5"/>
  <c r="E47" i="5"/>
  <c r="V48" i="5"/>
  <c r="J48" i="5"/>
  <c r="E48" i="5"/>
  <c r="X48" i="5" s="1"/>
  <c r="V49" i="5"/>
  <c r="J49" i="5"/>
  <c r="E49" i="5"/>
  <c r="V50" i="5"/>
  <c r="J50" i="5"/>
  <c r="E50" i="5"/>
  <c r="V51" i="5"/>
  <c r="J51" i="5"/>
  <c r="E51" i="5"/>
  <c r="V52" i="5"/>
  <c r="J52" i="5"/>
  <c r="E52" i="5"/>
  <c r="X52" i="5" s="1"/>
  <c r="V53" i="5"/>
  <c r="J53" i="5"/>
  <c r="E53" i="5"/>
  <c r="V54" i="5"/>
  <c r="J54" i="5"/>
  <c r="E54" i="5"/>
  <c r="V55" i="5"/>
  <c r="J55" i="5"/>
  <c r="E55" i="5"/>
  <c r="V56" i="5"/>
  <c r="V57" i="5"/>
  <c r="J57" i="5"/>
  <c r="E57" i="5"/>
  <c r="V58" i="5"/>
  <c r="J58" i="5"/>
  <c r="E58" i="5"/>
  <c r="V59" i="5"/>
  <c r="J59" i="5"/>
  <c r="E59" i="5"/>
  <c r="V60" i="5"/>
  <c r="J60" i="5"/>
  <c r="E60" i="5"/>
  <c r="V61" i="5"/>
  <c r="J61" i="5"/>
  <c r="E61" i="5"/>
  <c r="V62" i="5"/>
  <c r="J62" i="5"/>
  <c r="E62" i="5"/>
  <c r="X62" i="5" s="1"/>
  <c r="V63" i="5"/>
  <c r="J63" i="5"/>
  <c r="E63" i="5"/>
  <c r="V64" i="5"/>
  <c r="J64" i="5"/>
  <c r="E64" i="5"/>
  <c r="V65" i="5"/>
  <c r="J65" i="5"/>
  <c r="E65" i="5"/>
  <c r="X65" i="5" s="1"/>
  <c r="V66" i="5"/>
  <c r="J66" i="5"/>
  <c r="E66" i="5"/>
  <c r="V67" i="5"/>
  <c r="J67" i="5"/>
  <c r="E67" i="5"/>
  <c r="V68" i="5"/>
  <c r="J68" i="5"/>
  <c r="E68" i="5"/>
  <c r="S68" i="5"/>
  <c r="V69" i="5"/>
  <c r="J69" i="5"/>
  <c r="E69" i="5"/>
  <c r="V70" i="5"/>
  <c r="J70" i="5"/>
  <c r="E70" i="5"/>
  <c r="X70" i="5" s="1"/>
  <c r="V71" i="5"/>
  <c r="J71" i="5"/>
  <c r="E71" i="5"/>
  <c r="V72" i="5"/>
  <c r="J72" i="5"/>
  <c r="E72" i="5"/>
  <c r="V73" i="5"/>
  <c r="J73" i="5"/>
  <c r="E73" i="5"/>
  <c r="V74" i="5"/>
  <c r="J74" i="5"/>
  <c r="E74" i="5"/>
  <c r="V75" i="5"/>
  <c r="J75" i="5"/>
  <c r="E75" i="5"/>
  <c r="V76" i="5"/>
  <c r="J76" i="5"/>
  <c r="E76" i="5"/>
  <c r="V77" i="5"/>
  <c r="J77" i="5"/>
  <c r="E77" i="5"/>
  <c r="X77" i="5" s="1"/>
  <c r="V78" i="5"/>
  <c r="J78" i="5"/>
  <c r="E78" i="5"/>
  <c r="V79" i="5"/>
  <c r="J79" i="5"/>
  <c r="E79" i="5"/>
  <c r="V80" i="5"/>
  <c r="V81" i="5"/>
  <c r="J81" i="5"/>
  <c r="E81" i="5"/>
  <c r="X81" i="5" s="1"/>
  <c r="V82" i="5"/>
  <c r="J82" i="5"/>
  <c r="E82" i="5"/>
  <c r="V83" i="5"/>
  <c r="J83" i="5"/>
  <c r="E83" i="5"/>
  <c r="V84" i="5"/>
  <c r="J84" i="5"/>
  <c r="E84" i="5"/>
  <c r="V85" i="5"/>
  <c r="J85" i="5"/>
  <c r="E85" i="5"/>
  <c r="X85" i="5" s="1"/>
  <c r="V86" i="5"/>
  <c r="J86" i="5"/>
  <c r="E86" i="5"/>
  <c r="V87" i="5"/>
  <c r="J87" i="5"/>
  <c r="E87" i="5"/>
  <c r="V88" i="5"/>
  <c r="J88" i="5"/>
  <c r="E88" i="5"/>
  <c r="V89" i="5"/>
  <c r="J89" i="5"/>
  <c r="E89" i="5"/>
  <c r="X89" i="5" s="1"/>
  <c r="V90" i="5"/>
  <c r="J90" i="5"/>
  <c r="E90" i="5"/>
  <c r="V91" i="5"/>
  <c r="J91" i="5"/>
  <c r="E91" i="5"/>
  <c r="V92" i="5"/>
  <c r="J92" i="5"/>
  <c r="E92" i="5"/>
  <c r="V93" i="5"/>
  <c r="V94" i="5"/>
  <c r="J94" i="5"/>
  <c r="E94" i="5"/>
  <c r="V95" i="5"/>
  <c r="V96" i="5"/>
  <c r="V97" i="5"/>
  <c r="J97" i="5"/>
  <c r="E97" i="5"/>
  <c r="V98" i="5"/>
  <c r="V99" i="5"/>
  <c r="J99" i="5"/>
  <c r="E99" i="5"/>
  <c r="V100" i="5"/>
  <c r="J100" i="5"/>
  <c r="E100" i="5"/>
  <c r="V101" i="5"/>
  <c r="J101" i="5"/>
  <c r="E101" i="5"/>
  <c r="X101" i="5" s="1"/>
  <c r="V102" i="5"/>
  <c r="V103" i="5"/>
  <c r="J103" i="5"/>
  <c r="E103" i="5"/>
  <c r="V104" i="5"/>
  <c r="J104" i="5"/>
  <c r="E104" i="5"/>
  <c r="V105" i="5"/>
  <c r="V106" i="5"/>
  <c r="J106" i="5"/>
  <c r="E106" i="5"/>
  <c r="V107" i="5"/>
  <c r="J107" i="5"/>
  <c r="E107" i="5"/>
  <c r="V108" i="5"/>
  <c r="J108" i="5"/>
  <c r="E108" i="5"/>
  <c r="V109" i="5"/>
  <c r="J109" i="5"/>
  <c r="E109" i="5"/>
  <c r="V110" i="5"/>
  <c r="J110" i="5"/>
  <c r="E110" i="5"/>
  <c r="V111" i="5"/>
  <c r="J111" i="5"/>
  <c r="E111" i="5"/>
  <c r="V112" i="5"/>
  <c r="J112" i="5"/>
  <c r="E112" i="5"/>
  <c r="V113" i="5"/>
  <c r="J113" i="5"/>
  <c r="E113" i="5"/>
  <c r="X113" i="5" s="1"/>
  <c r="V114" i="5"/>
  <c r="J114" i="5"/>
  <c r="E114" i="5"/>
  <c r="V115" i="5"/>
  <c r="J115" i="5"/>
  <c r="E115" i="5"/>
  <c r="V116" i="5"/>
  <c r="J116" i="5"/>
  <c r="E116" i="5"/>
  <c r="V117" i="5"/>
  <c r="J117" i="5"/>
  <c r="E117" i="5"/>
  <c r="X117" i="5" s="1"/>
  <c r="V118" i="5"/>
  <c r="J118" i="5"/>
  <c r="E118" i="5"/>
  <c r="V119" i="5"/>
  <c r="J119" i="5"/>
  <c r="E119" i="5"/>
  <c r="V120" i="5"/>
  <c r="J120" i="5"/>
  <c r="E120" i="5"/>
  <c r="V121" i="5"/>
  <c r="V122" i="5"/>
  <c r="J122" i="5"/>
  <c r="E122" i="5"/>
  <c r="V123" i="5"/>
  <c r="J123" i="5"/>
  <c r="E123" i="5"/>
  <c r="V124" i="5"/>
  <c r="J124" i="5"/>
  <c r="E124" i="5"/>
  <c r="V125" i="5"/>
  <c r="J125" i="5"/>
  <c r="E125" i="5"/>
  <c r="V126" i="5"/>
  <c r="J126" i="5"/>
  <c r="E126" i="5"/>
  <c r="V127" i="5"/>
  <c r="J127" i="5"/>
  <c r="E127" i="5"/>
  <c r="V128" i="5"/>
  <c r="J128" i="5"/>
  <c r="E128" i="5"/>
  <c r="V129" i="5"/>
  <c r="J129" i="5"/>
  <c r="E129" i="5"/>
  <c r="V130" i="5"/>
  <c r="J130" i="5"/>
  <c r="E130" i="5"/>
  <c r="V131" i="5"/>
  <c r="J131" i="5"/>
  <c r="E131" i="5"/>
  <c r="V132" i="5"/>
  <c r="V133" i="5"/>
  <c r="J133" i="5"/>
  <c r="E133" i="5"/>
  <c r="V134" i="5"/>
  <c r="J134" i="5"/>
  <c r="E134" i="5"/>
  <c r="V135" i="5"/>
  <c r="J135" i="5"/>
  <c r="E135" i="5"/>
  <c r="V136" i="5"/>
  <c r="J136" i="5"/>
  <c r="E136" i="5"/>
  <c r="X136" i="5" s="1"/>
  <c r="V137" i="5"/>
  <c r="J137" i="5"/>
  <c r="T137" i="5"/>
  <c r="V138" i="5"/>
  <c r="J138" i="5"/>
  <c r="T138" i="5" s="1"/>
  <c r="V139" i="5"/>
  <c r="J139" i="5"/>
  <c r="T139" i="5" s="1"/>
  <c r="V140" i="5"/>
  <c r="J140" i="5"/>
  <c r="T140" i="5" s="1"/>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E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B49" i="5"/>
  <c r="AB50" i="5"/>
  <c r="AD50" i="5"/>
  <c r="AD51" i="5"/>
  <c r="AB52" i="5"/>
  <c r="AD53" i="5"/>
  <c r="AD54" i="5"/>
  <c r="AB55" i="5"/>
  <c r="AD56" i="5"/>
  <c r="AB57" i="5"/>
  <c r="AB58" i="5"/>
  <c r="AD58" i="5"/>
  <c r="AB59" i="5"/>
  <c r="AB60" i="5"/>
  <c r="AB61" i="5"/>
  <c r="AB62" i="5"/>
  <c r="AB63" i="5"/>
  <c r="AB64" i="5"/>
  <c r="AD65" i="5"/>
  <c r="AB67" i="5"/>
  <c r="AB68" i="5"/>
  <c r="AB69" i="5"/>
  <c r="AD70" i="5"/>
  <c r="AB71" i="5"/>
  <c r="AB72" i="5"/>
  <c r="AB73" i="5"/>
  <c r="AB75" i="5"/>
  <c r="AB76" i="5"/>
  <c r="AD77" i="5"/>
  <c r="AB78" i="5"/>
  <c r="AB79" i="5"/>
  <c r="AB80" i="5"/>
  <c r="AD81" i="5"/>
  <c r="AD82" i="5"/>
  <c r="AD83" i="5"/>
  <c r="AD84" i="5"/>
  <c r="AD85" i="5"/>
  <c r="AD86" i="5"/>
  <c r="AB87" i="5"/>
  <c r="AB88" i="5"/>
  <c r="AB89" i="5"/>
  <c r="AD90" i="5"/>
  <c r="AB91" i="5"/>
  <c r="AB92" i="5"/>
  <c r="AB93" i="5"/>
  <c r="AB94" i="5"/>
  <c r="AB95" i="5"/>
  <c r="AB96" i="5"/>
  <c r="AB97" i="5"/>
  <c r="AD98" i="5"/>
  <c r="AB99" i="5"/>
  <c r="AB100" i="5"/>
  <c r="AD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D127" i="5"/>
  <c r="AB128" i="5"/>
  <c r="AB129" i="5"/>
  <c r="AB130" i="5"/>
  <c r="AB131" i="5"/>
  <c r="AB132" i="5"/>
  <c r="AB133" i="5"/>
  <c r="AB134" i="5"/>
  <c r="AB135" i="5"/>
  <c r="AB136" i="5"/>
  <c r="AB137" i="5"/>
  <c r="AD137" i="5"/>
  <c r="AB138" i="5"/>
  <c r="AB139"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AC464" i="5"/>
  <c r="AC465" i="5"/>
  <c r="AC466" i="5"/>
  <c r="AC467" i="5"/>
  <c r="AC468" i="5"/>
  <c r="AC469" i="5"/>
  <c r="AC470" i="5"/>
  <c r="AC471" i="5"/>
  <c r="AC472" i="5"/>
  <c r="AC473" i="5"/>
  <c r="AC474" i="5"/>
  <c r="AC475" i="5"/>
  <c r="AC476" i="5"/>
  <c r="AC477" i="5"/>
  <c r="AC478" i="5"/>
  <c r="AC479" i="5"/>
  <c r="AC480" i="5"/>
  <c r="AC481" i="5"/>
  <c r="AC482" i="5"/>
  <c r="AC483" i="5"/>
  <c r="AC484" i="5"/>
  <c r="AC485" i="5"/>
  <c r="AC486" i="5"/>
  <c r="AC487" i="5"/>
  <c r="AC488" i="5"/>
  <c r="AC489" i="5"/>
  <c r="AC490" i="5"/>
  <c r="AC491" i="5"/>
  <c r="AC492" i="5"/>
  <c r="AC493" i="5"/>
  <c r="AC494" i="5"/>
  <c r="AC495" i="5"/>
  <c r="AC496" i="5"/>
  <c r="AC497" i="5"/>
  <c r="AC498" i="5"/>
  <c r="AC499" i="5"/>
  <c r="AC500" i="5"/>
  <c r="AC501" i="5"/>
  <c r="AC502" i="5"/>
  <c r="AC503" i="5"/>
  <c r="AC504" i="5"/>
  <c r="AC505" i="5"/>
  <c r="AC506" i="5"/>
  <c r="AC507" i="5"/>
  <c r="AC508" i="5"/>
  <c r="AC509" i="5"/>
  <c r="AC510" i="5"/>
  <c r="AC511" i="5"/>
  <c r="AC512" i="5"/>
  <c r="AC513" i="5"/>
  <c r="AC514" i="5"/>
  <c r="AC515" i="5"/>
  <c r="AC516" i="5"/>
  <c r="AC517" i="5"/>
  <c r="AC518" i="5"/>
  <c r="AC519" i="5"/>
  <c r="AC520" i="5"/>
  <c r="AC521" i="5"/>
  <c r="AC522" i="5"/>
  <c r="AC523" i="5"/>
  <c r="AC524" i="5"/>
  <c r="AC525" i="5"/>
  <c r="AC526" i="5"/>
  <c r="AC527" i="5"/>
  <c r="AC528" i="5"/>
  <c r="AC529" i="5"/>
  <c r="AC530" i="5"/>
  <c r="AC531" i="5"/>
  <c r="AC532" i="5"/>
  <c r="AC533" i="5"/>
  <c r="AC534" i="5"/>
  <c r="AC535" i="5"/>
  <c r="AC536" i="5"/>
  <c r="AC537" i="5"/>
  <c r="AC538" i="5"/>
  <c r="AC539" i="5"/>
  <c r="AC540" i="5"/>
  <c r="AC541" i="5"/>
  <c r="AC542" i="5"/>
  <c r="AC543" i="5"/>
  <c r="AC544" i="5"/>
  <c r="AC545" i="5"/>
  <c r="AC546" i="5"/>
  <c r="AC547" i="5"/>
  <c r="AC548" i="5"/>
  <c r="AC549" i="5"/>
  <c r="AC550" i="5"/>
  <c r="AC551" i="5"/>
  <c r="AC552" i="5"/>
  <c r="AC553" i="5"/>
  <c r="AC554" i="5"/>
  <c r="AC555" i="5"/>
  <c r="AC556" i="5"/>
  <c r="AC557" i="5"/>
  <c r="AC558" i="5"/>
  <c r="AC559" i="5"/>
  <c r="AC560" i="5"/>
  <c r="AC561" i="5"/>
  <c r="AC562" i="5"/>
  <c r="AC563" i="5"/>
  <c r="AC564" i="5"/>
  <c r="AC565" i="5"/>
  <c r="AC566" i="5"/>
  <c r="AC567" i="5"/>
  <c r="AC568" i="5"/>
  <c r="AC569" i="5"/>
  <c r="AC570" i="5"/>
  <c r="AC571" i="5"/>
  <c r="AC572" i="5"/>
  <c r="AC573" i="5"/>
  <c r="AC574" i="5"/>
  <c r="AC575" i="5"/>
  <c r="AC576" i="5"/>
  <c r="AC577" i="5"/>
  <c r="AC578" i="5"/>
  <c r="AC579" i="5"/>
  <c r="AC580" i="5"/>
  <c r="AC581" i="5"/>
  <c r="AC582" i="5"/>
  <c r="AC583" i="5"/>
  <c r="AC584" i="5"/>
  <c r="AC585" i="5"/>
  <c r="AC586" i="5"/>
  <c r="AC587" i="5"/>
  <c r="AC588" i="5"/>
  <c r="AC589" i="5"/>
  <c r="AC590" i="5"/>
  <c r="AC591" i="5"/>
  <c r="AC592" i="5"/>
  <c r="AC593" i="5"/>
  <c r="AC594" i="5"/>
  <c r="AC595" i="5"/>
  <c r="AC596" i="5"/>
  <c r="AC597" i="5"/>
  <c r="AC598" i="5"/>
  <c r="AC599" i="5"/>
  <c r="AC600" i="5"/>
  <c r="AC601" i="5"/>
  <c r="AC602" i="5"/>
  <c r="AC603" i="5"/>
  <c r="AC604" i="5"/>
  <c r="AC605" i="5"/>
  <c r="AC606" i="5"/>
  <c r="AC607" i="5"/>
  <c r="AC608" i="5"/>
  <c r="AC609" i="5"/>
  <c r="AC610" i="5"/>
  <c r="AC611" i="5"/>
  <c r="AC612" i="5"/>
  <c r="AC613" i="5"/>
  <c r="AC614" i="5"/>
  <c r="AC615" i="5"/>
  <c r="AC616" i="5"/>
  <c r="AC617" i="5"/>
  <c r="AC618" i="5"/>
  <c r="AC619" i="5"/>
  <c r="AC620" i="5"/>
  <c r="AC621" i="5"/>
  <c r="AC622" i="5"/>
  <c r="AC623" i="5"/>
  <c r="AC624" i="5"/>
  <c r="AC625" i="5"/>
  <c r="AC626" i="5"/>
  <c r="AC627" i="5"/>
  <c r="AC628" i="5"/>
  <c r="AC629" i="5"/>
  <c r="AC630" i="5"/>
  <c r="AC631" i="5"/>
  <c r="AC632" i="5"/>
  <c r="AC633" i="5"/>
  <c r="AC634" i="5"/>
  <c r="AC635" i="5"/>
  <c r="AC636" i="5"/>
  <c r="AC637" i="5"/>
  <c r="AC638" i="5"/>
  <c r="AC639" i="5"/>
  <c r="AC640" i="5"/>
  <c r="AC641" i="5"/>
  <c r="AC642" i="5"/>
  <c r="AC643" i="5"/>
  <c r="AC644" i="5"/>
  <c r="AC645" i="5"/>
  <c r="AC646" i="5"/>
  <c r="AC647" i="5"/>
  <c r="AC648" i="5"/>
  <c r="AC649" i="5"/>
  <c r="AC650" i="5"/>
  <c r="AC651" i="5"/>
  <c r="AC652" i="5"/>
  <c r="AC653" i="5"/>
  <c r="AC654" i="5"/>
  <c r="AC655" i="5"/>
  <c r="AC656" i="5"/>
  <c r="AC657" i="5"/>
  <c r="AC658" i="5"/>
  <c r="AC659" i="5"/>
  <c r="AC660" i="5"/>
  <c r="AC661" i="5"/>
  <c r="AC662" i="5"/>
  <c r="AC663" i="5"/>
  <c r="AC664" i="5"/>
  <c r="AC665" i="5"/>
  <c r="AC666" i="5"/>
  <c r="AC667" i="5"/>
  <c r="AC668" i="5"/>
  <c r="AC669" i="5"/>
  <c r="AC670" i="5"/>
  <c r="AC671" i="5"/>
  <c r="AC672" i="5"/>
  <c r="AC673" i="5"/>
  <c r="AC674" i="5"/>
  <c r="AC675" i="5"/>
  <c r="AC676" i="5"/>
  <c r="AC677" i="5"/>
  <c r="AC678" i="5"/>
  <c r="AC679" i="5"/>
  <c r="AC680" i="5"/>
  <c r="AC681" i="5"/>
  <c r="AC682" i="5"/>
  <c r="AC683" i="5"/>
  <c r="AC684" i="5"/>
  <c r="AC685" i="5"/>
  <c r="AC686" i="5"/>
  <c r="AC687" i="5"/>
  <c r="AC688" i="5"/>
  <c r="AC689" i="5"/>
  <c r="AC690" i="5"/>
  <c r="AC691" i="5"/>
  <c r="AC692" i="5"/>
  <c r="AC693" i="5"/>
  <c r="AC694" i="5"/>
  <c r="AC695" i="5"/>
  <c r="AC696" i="5"/>
  <c r="AC697" i="5"/>
  <c r="AC698" i="5"/>
  <c r="AC699" i="5"/>
  <c r="AC700" i="5"/>
  <c r="AC701" i="5"/>
  <c r="AC702" i="5"/>
  <c r="AC703" i="5"/>
  <c r="AC704" i="5"/>
  <c r="AC705" i="5"/>
  <c r="AC706" i="5"/>
  <c r="AC707" i="5"/>
  <c r="AC708" i="5"/>
  <c r="AC709" i="5"/>
  <c r="AC710" i="5"/>
  <c r="AC711" i="5"/>
  <c r="AC712" i="5"/>
  <c r="AC713" i="5"/>
  <c r="AC714" i="5"/>
  <c r="AC715" i="5"/>
  <c r="AC716" i="5"/>
  <c r="AC717" i="5"/>
  <c r="AC718" i="5"/>
  <c r="AC719" i="5"/>
  <c r="AC720" i="5"/>
  <c r="AC721" i="5"/>
  <c r="AC722" i="5"/>
  <c r="AC723" i="5"/>
  <c r="AC724" i="5"/>
  <c r="AC725" i="5"/>
  <c r="AC726" i="5"/>
  <c r="AC727" i="5"/>
  <c r="AC728" i="5"/>
  <c r="AC729" i="5"/>
  <c r="AC730" i="5"/>
  <c r="AC731" i="5"/>
  <c r="AC732" i="5"/>
  <c r="AC733" i="5"/>
  <c r="AC734" i="5"/>
  <c r="AC735" i="5"/>
  <c r="AC736" i="5"/>
  <c r="AC737" i="5"/>
  <c r="AC738" i="5"/>
  <c r="AC739" i="5"/>
  <c r="AC740" i="5"/>
  <c r="AC741" i="5"/>
  <c r="AC742" i="5"/>
  <c r="AC743" i="5"/>
  <c r="AC744" i="5"/>
  <c r="AC745" i="5"/>
  <c r="AC746" i="5"/>
  <c r="AC747" i="5"/>
  <c r="AC748" i="5"/>
  <c r="AC1689" i="5"/>
  <c r="AC1690" i="5"/>
  <c r="AC1691" i="5"/>
  <c r="AC1692" i="5"/>
  <c r="AC1693" i="5"/>
  <c r="AC1694" i="5"/>
  <c r="AC1695" i="5"/>
  <c r="AC1696" i="5"/>
  <c r="AC1697" i="5"/>
  <c r="AC1698" i="5"/>
  <c r="AC1699" i="5"/>
  <c r="AC1700" i="5"/>
  <c r="AC1701" i="5"/>
  <c r="AC1702" i="5"/>
  <c r="AC1703" i="5"/>
  <c r="AC1704" i="5"/>
  <c r="AC1705" i="5"/>
  <c r="AC1706" i="5"/>
  <c r="AC1707" i="5"/>
  <c r="AC1708" i="5"/>
  <c r="AC1709" i="5"/>
  <c r="AC1710" i="5"/>
  <c r="AC1711" i="5"/>
  <c r="AC1712" i="5"/>
  <c r="AC1713" i="5"/>
  <c r="AC1714" i="5"/>
  <c r="AC1715" i="5"/>
  <c r="AC1716" i="5"/>
  <c r="AC1717" i="5"/>
  <c r="AC1718" i="5"/>
  <c r="AC1719" i="5"/>
  <c r="AC1720" i="5"/>
  <c r="AC1721" i="5"/>
  <c r="AC1722" i="5"/>
  <c r="AC1723" i="5"/>
  <c r="AC1724" i="5"/>
  <c r="AC1725" i="5"/>
  <c r="AC1726" i="5"/>
  <c r="AC1727" i="5"/>
  <c r="AC1728" i="5"/>
  <c r="AC1729" i="5"/>
  <c r="AC1730" i="5"/>
  <c r="AC1731" i="5"/>
  <c r="AC1732" i="5"/>
  <c r="AC1733" i="5"/>
  <c r="AC1734" i="5"/>
  <c r="AC1735" i="5"/>
  <c r="AC1736" i="5"/>
  <c r="AC1737" i="5"/>
  <c r="AC1738" i="5"/>
  <c r="AC1739" i="5"/>
  <c r="AC1740" i="5"/>
  <c r="AC1741" i="5"/>
  <c r="AC1742" i="5"/>
  <c r="AC1743" i="5"/>
  <c r="AC1744" i="5"/>
  <c r="AC1745" i="5"/>
  <c r="AC1746" i="5"/>
  <c r="AC1747" i="5"/>
  <c r="AC1748" i="5"/>
  <c r="AC1749" i="5"/>
  <c r="AC1750" i="5"/>
  <c r="AC1751" i="5"/>
  <c r="AC1752" i="5"/>
  <c r="AC1753" i="5"/>
  <c r="AC1754" i="5"/>
  <c r="AC1755" i="5"/>
  <c r="AC1756" i="5"/>
  <c r="AC1757" i="5"/>
  <c r="AC1758" i="5"/>
  <c r="AC1759" i="5"/>
  <c r="AC1760" i="5"/>
  <c r="AC1761" i="5"/>
  <c r="AC1762" i="5"/>
  <c r="AC1763" i="5"/>
  <c r="AC1764" i="5"/>
  <c r="AC1765" i="5"/>
  <c r="AC1766" i="5"/>
  <c r="AC1767" i="5"/>
  <c r="AC1768" i="5"/>
  <c r="AC1769" i="5"/>
  <c r="AC1770" i="5"/>
  <c r="AC1771" i="5"/>
  <c r="AC1772" i="5"/>
  <c r="AC1773" i="5"/>
  <c r="AC1774" i="5"/>
  <c r="AC1775" i="5"/>
  <c r="AC1776" i="5"/>
  <c r="AC1777" i="5"/>
  <c r="AC1778" i="5"/>
  <c r="AC1779" i="5"/>
  <c r="AC1780" i="5"/>
  <c r="AC1781" i="5"/>
  <c r="AC1782" i="5"/>
  <c r="AC1783" i="5"/>
  <c r="AC1784" i="5"/>
  <c r="AC1785" i="5"/>
  <c r="AC1786" i="5"/>
  <c r="AC1787" i="5"/>
  <c r="AC1788" i="5"/>
  <c r="AC1789" i="5"/>
  <c r="AC1790" i="5"/>
  <c r="AC1791" i="5"/>
  <c r="AC1792" i="5"/>
  <c r="AC1793" i="5"/>
  <c r="AC1794" i="5"/>
  <c r="AC1795" i="5"/>
  <c r="AC1796" i="5"/>
  <c r="AC1797" i="5"/>
  <c r="AC1798" i="5"/>
  <c r="AC1799" i="5"/>
  <c r="AC1800" i="5"/>
  <c r="AC1801" i="5"/>
  <c r="AC1802" i="5"/>
  <c r="AC1803" i="5"/>
  <c r="AC1804" i="5"/>
  <c r="AC1805" i="5"/>
  <c r="AC1806" i="5"/>
  <c r="AC1807" i="5"/>
  <c r="AC1808" i="5"/>
  <c r="AC1809" i="5"/>
  <c r="AC1810" i="5"/>
  <c r="AC1811" i="5"/>
  <c r="AC1812" i="5"/>
  <c r="AC1813" i="5"/>
  <c r="AC1814" i="5"/>
  <c r="AC1815" i="5"/>
  <c r="AC1816" i="5"/>
  <c r="AC1817" i="5"/>
  <c r="AC1818" i="5"/>
  <c r="AC1819" i="5"/>
  <c r="AC1820" i="5"/>
  <c r="AC1821" i="5"/>
  <c r="AC1822" i="5"/>
  <c r="AC1823" i="5"/>
  <c r="AC1824" i="5"/>
  <c r="AC1825" i="5"/>
  <c r="AC1826" i="5"/>
  <c r="AC1827" i="5"/>
  <c r="AC1828" i="5"/>
  <c r="AC1829" i="5"/>
  <c r="AC1830" i="5"/>
  <c r="AC1831" i="5"/>
  <c r="AC1832" i="5"/>
  <c r="AC1833" i="5"/>
  <c r="AC1834" i="5"/>
  <c r="AC1835" i="5"/>
  <c r="AC1836" i="5"/>
  <c r="AC1837" i="5"/>
  <c r="AC1838" i="5"/>
  <c r="AC1839" i="5"/>
  <c r="AC1840" i="5"/>
  <c r="AC1841" i="5"/>
  <c r="AC1842" i="5"/>
  <c r="AC1843" i="5"/>
  <c r="AC1844" i="5"/>
  <c r="AC1845" i="5"/>
  <c r="AC1846" i="5"/>
  <c r="AC1847" i="5"/>
  <c r="AC1848" i="5"/>
  <c r="AC1849" i="5"/>
  <c r="AC1850" i="5"/>
  <c r="AC1851" i="5"/>
  <c r="AC1852" i="5"/>
  <c r="AC1853" i="5"/>
  <c r="AC1854" i="5"/>
  <c r="AC1855" i="5"/>
  <c r="AC1856" i="5"/>
  <c r="AC1857" i="5"/>
  <c r="AC1858" i="5"/>
  <c r="AC1859" i="5"/>
  <c r="AC1860" i="5"/>
  <c r="AC1861" i="5"/>
  <c r="AC1862" i="5"/>
  <c r="AC1863" i="5"/>
  <c r="AC1864" i="5"/>
  <c r="AC1865" i="5"/>
  <c r="AC1866" i="5"/>
  <c r="AC1867" i="5"/>
  <c r="AC1868" i="5"/>
  <c r="AC1869" i="5"/>
  <c r="AC1870" i="5"/>
  <c r="AC1871" i="5"/>
  <c r="AC1872" i="5"/>
  <c r="AC1873" i="5"/>
  <c r="AC1874" i="5"/>
  <c r="AC1875" i="5"/>
  <c r="AC1876" i="5"/>
  <c r="AC1877" i="5"/>
  <c r="AC1878" i="5"/>
  <c r="AC1879" i="5"/>
  <c r="AC1880" i="5"/>
  <c r="AC1881" i="5"/>
  <c r="AC1882" i="5"/>
  <c r="AC1883" i="5"/>
  <c r="AC1884" i="5"/>
  <c r="AC1885" i="5"/>
  <c r="AC1886" i="5"/>
  <c r="AC1887" i="5"/>
  <c r="AC1888" i="5"/>
  <c r="AC1889" i="5"/>
  <c r="AC1890" i="5"/>
  <c r="AC1891" i="5"/>
  <c r="AC1892" i="5"/>
  <c r="AC1893" i="5"/>
  <c r="AC1894" i="5"/>
  <c r="AC1895" i="5"/>
  <c r="AC1896" i="5"/>
  <c r="AC1897" i="5"/>
  <c r="AC1898" i="5"/>
  <c r="AC1899" i="5"/>
  <c r="AC1900" i="5"/>
  <c r="AC1901" i="5"/>
  <c r="AC1902" i="5"/>
  <c r="AC1903" i="5"/>
  <c r="AC1904" i="5"/>
  <c r="AC1905" i="5"/>
  <c r="AC1906" i="5"/>
  <c r="AC1907" i="5"/>
  <c r="AC1908" i="5"/>
  <c r="AC1909" i="5"/>
  <c r="AC1910" i="5"/>
  <c r="AC1911" i="5"/>
  <c r="AC1912" i="5"/>
  <c r="AC1913" i="5"/>
  <c r="AC1914" i="5"/>
  <c r="AC1915" i="5"/>
  <c r="AC1916" i="5"/>
  <c r="AC1917" i="5"/>
  <c r="AC1918" i="5"/>
  <c r="AC1919" i="5"/>
  <c r="AC1920" i="5"/>
  <c r="AC1921" i="5"/>
  <c r="AC1922" i="5"/>
  <c r="AC1923" i="5"/>
  <c r="AC1924" i="5"/>
  <c r="AC1925" i="5"/>
  <c r="AC1926" i="5"/>
  <c r="AC1927" i="5"/>
  <c r="AC1928" i="5"/>
  <c r="AC1929" i="5"/>
  <c r="AC1930" i="5"/>
  <c r="AC1931" i="5"/>
  <c r="AC1932" i="5"/>
  <c r="AC1933" i="5"/>
  <c r="AC1934" i="5"/>
  <c r="AC1935" i="5"/>
  <c r="AC1936" i="5"/>
  <c r="AC1937" i="5"/>
  <c r="AC1938" i="5"/>
  <c r="AC1939" i="5"/>
  <c r="AC1940" i="5"/>
  <c r="AC1941" i="5"/>
  <c r="AC1942" i="5"/>
  <c r="AC1943" i="5"/>
  <c r="AC1944" i="5"/>
  <c r="AC1945" i="5"/>
  <c r="AC1946" i="5"/>
  <c r="AC1947" i="5"/>
  <c r="AC1948" i="5"/>
  <c r="AC1949" i="5"/>
  <c r="AC1950" i="5"/>
  <c r="AC1951" i="5"/>
  <c r="AC1952" i="5"/>
  <c r="AC1953" i="5"/>
  <c r="AC1954" i="5"/>
  <c r="AC1955" i="5"/>
  <c r="AC1956" i="5"/>
  <c r="AC1957" i="5"/>
  <c r="AC1958" i="5"/>
  <c r="AC1959" i="5"/>
  <c r="AC1960" i="5"/>
  <c r="AC1961" i="5"/>
  <c r="AC1962" i="5"/>
  <c r="AC1963" i="5"/>
  <c r="AC1964" i="5"/>
  <c r="AC1965" i="5"/>
  <c r="AC1966" i="5"/>
  <c r="AC1967" i="5"/>
  <c r="AC1968" i="5"/>
  <c r="AC1969" i="5"/>
  <c r="AC1970" i="5"/>
  <c r="AC1971" i="5"/>
  <c r="AC1972" i="5"/>
  <c r="AC1973" i="5"/>
  <c r="AC1974" i="5"/>
  <c r="AC1975" i="5"/>
  <c r="AC1976" i="5"/>
  <c r="AC1977" i="5"/>
  <c r="AC1978" i="5"/>
  <c r="AC1979" i="5"/>
  <c r="AC1980" i="5"/>
  <c r="AC1981" i="5"/>
  <c r="AC1982" i="5"/>
  <c r="AC1983" i="5"/>
  <c r="AC1984" i="5"/>
  <c r="AC1985" i="5"/>
  <c r="AC1986" i="5"/>
  <c r="AC1987" i="5"/>
  <c r="AC1988" i="5"/>
  <c r="AC1989" i="5"/>
  <c r="AC1990" i="5"/>
  <c r="AC1991" i="5"/>
  <c r="AC1992" i="5"/>
  <c r="AC1993" i="5"/>
  <c r="AC1994" i="5"/>
  <c r="AC1995" i="5"/>
  <c r="AC1996" i="5"/>
  <c r="AC1997" i="5"/>
  <c r="AC1998" i="5"/>
  <c r="AC1999" i="5"/>
  <c r="AC2000" i="5"/>
  <c r="AC2001" i="5"/>
  <c r="AC2002" i="5"/>
  <c r="AC2003" i="5"/>
  <c r="AC2004" i="5"/>
  <c r="AC2005" i="5"/>
  <c r="AC2006" i="5"/>
  <c r="AC2007" i="5"/>
  <c r="AC2008" i="5"/>
  <c r="AC2009" i="5"/>
  <c r="AC2010" i="5"/>
  <c r="AC2011" i="5"/>
  <c r="AC2012" i="5"/>
  <c r="AC2013" i="5"/>
  <c r="AC2014" i="5"/>
  <c r="AC2015" i="5"/>
  <c r="AC2016" i="5"/>
  <c r="AC2017" i="5"/>
  <c r="AC2018" i="5"/>
  <c r="AC2019" i="5"/>
  <c r="AC2020" i="5"/>
  <c r="AC2021" i="5"/>
  <c r="AC2022" i="5"/>
  <c r="AC2023" i="5"/>
  <c r="AC2024" i="5"/>
  <c r="AC2025" i="5"/>
  <c r="AC2026" i="5"/>
  <c r="AC2027" i="5"/>
  <c r="AC2028" i="5"/>
  <c r="AC2029" i="5"/>
  <c r="AC2030" i="5"/>
  <c r="AC2031" i="5"/>
  <c r="AC2032" i="5"/>
  <c r="AC2033" i="5"/>
  <c r="AC2034" i="5"/>
  <c r="AC2035" i="5"/>
  <c r="AC2036" i="5"/>
  <c r="AC2037" i="5"/>
  <c r="AC2038" i="5"/>
  <c r="AC2039" i="5"/>
  <c r="AC2040" i="5"/>
  <c r="AC2041" i="5"/>
  <c r="AC2042" i="5"/>
  <c r="AC2043" i="5"/>
  <c r="AC2044" i="5"/>
  <c r="AC2045" i="5"/>
  <c r="AC2046" i="5"/>
  <c r="AC2047" i="5"/>
  <c r="AC2048" i="5"/>
  <c r="AC2049" i="5"/>
  <c r="AC2050" i="5"/>
  <c r="AC2051" i="5"/>
  <c r="AC2052" i="5"/>
  <c r="AC2053" i="5"/>
  <c r="AC2054" i="5"/>
  <c r="AC2055" i="5"/>
  <c r="AC2056" i="5"/>
  <c r="AC2057" i="5"/>
  <c r="AC2058" i="5"/>
  <c r="AC2059" i="5"/>
  <c r="AC2060" i="5"/>
  <c r="AC2061" i="5"/>
  <c r="AC2062" i="5"/>
  <c r="AC2063" i="5"/>
  <c r="AC2064" i="5"/>
  <c r="AC2065" i="5"/>
  <c r="AC2066" i="5"/>
  <c r="AC2067" i="5"/>
  <c r="AC2068" i="5"/>
  <c r="AC2069" i="5"/>
  <c r="AC2070" i="5"/>
  <c r="AC2071" i="5"/>
  <c r="AC2072" i="5"/>
  <c r="AC2073" i="5"/>
  <c r="AC2074" i="5"/>
  <c r="AC2075" i="5"/>
  <c r="AC2076" i="5"/>
  <c r="AC2077" i="5"/>
  <c r="AC2078" i="5"/>
  <c r="AC2079" i="5"/>
  <c r="AC2080" i="5"/>
  <c r="AC2081" i="5"/>
  <c r="AC2082" i="5"/>
  <c r="AC2083" i="5"/>
  <c r="AC2084" i="5"/>
  <c r="AC2085" i="5"/>
  <c r="AC2086" i="5"/>
  <c r="AC2087" i="5"/>
  <c r="AC2088" i="5"/>
  <c r="AC2089" i="5"/>
  <c r="AC2090" i="5"/>
  <c r="AC2091" i="5"/>
  <c r="AC2092" i="5"/>
  <c r="AC2093" i="5"/>
  <c r="AC2094" i="5"/>
  <c r="AC2095" i="5"/>
  <c r="AC2096" i="5"/>
  <c r="AC2097" i="5"/>
  <c r="AC2098" i="5"/>
  <c r="AC2099" i="5"/>
  <c r="AC2100" i="5"/>
  <c r="AC2101" i="5"/>
  <c r="AC2102" i="5"/>
  <c r="AC2103" i="5"/>
  <c r="AC2104" i="5"/>
  <c r="AC2105" i="5"/>
  <c r="AC2106" i="5"/>
  <c r="AC2107" i="5"/>
  <c r="AC2108" i="5"/>
  <c r="AC2109" i="5"/>
  <c r="AC2110" i="5"/>
  <c r="AC2111" i="5"/>
  <c r="AC2112" i="5"/>
  <c r="AC2113" i="5"/>
  <c r="AC2114" i="5"/>
  <c r="AC2115" i="5"/>
  <c r="AC2116" i="5"/>
  <c r="AC2117" i="5"/>
  <c r="AC2118" i="5"/>
  <c r="AC2119" i="5"/>
  <c r="AC2120" i="5"/>
  <c r="AC2121" i="5"/>
  <c r="AC2122" i="5"/>
  <c r="AC2123" i="5"/>
  <c r="AC2124" i="5"/>
  <c r="AC2125" i="5"/>
  <c r="AC2126" i="5"/>
  <c r="AC2127" i="5"/>
  <c r="AC2128" i="5"/>
  <c r="AC2129" i="5"/>
  <c r="AC2130" i="5"/>
  <c r="AC2131" i="5"/>
  <c r="AC2132" i="5"/>
  <c r="AC2133" i="5"/>
  <c r="AC2134" i="5"/>
  <c r="AC2135" i="5"/>
  <c r="AC2136" i="5"/>
  <c r="AC2137" i="5"/>
  <c r="AC2138" i="5"/>
  <c r="AC2139" i="5"/>
  <c r="AC2140" i="5"/>
  <c r="AC2141" i="5"/>
  <c r="AC2142" i="5"/>
  <c r="AC2143" i="5"/>
  <c r="AC2144" i="5"/>
  <c r="AC2145" i="5"/>
  <c r="AC2146" i="5"/>
  <c r="AC2147" i="5"/>
  <c r="AC2148" i="5"/>
  <c r="AC2149" i="5"/>
  <c r="AC2150" i="5"/>
  <c r="AC2151" i="5"/>
  <c r="AC2152" i="5"/>
  <c r="AC2153" i="5"/>
  <c r="AC2154" i="5"/>
  <c r="AC2155" i="5"/>
  <c r="AC2156" i="5"/>
  <c r="AC2157" i="5"/>
  <c r="AC2158" i="5"/>
  <c r="AC2159" i="5"/>
  <c r="AC2160" i="5"/>
  <c r="AC2161" i="5"/>
  <c r="AC2162" i="5"/>
  <c r="AC2163" i="5"/>
  <c r="AC2164" i="5"/>
  <c r="AC2165" i="5"/>
  <c r="AC2166" i="5"/>
  <c r="AC2167" i="5"/>
  <c r="AC2168" i="5"/>
  <c r="AC2169" i="5"/>
  <c r="AC2170" i="5"/>
  <c r="AC2171" i="5"/>
  <c r="AC2172" i="5"/>
  <c r="AC2173" i="5"/>
  <c r="AC2174" i="5"/>
  <c r="AC2175" i="5"/>
  <c r="AC2176" i="5"/>
  <c r="AC2177" i="5"/>
  <c r="AC2178" i="5"/>
  <c r="AC2179" i="5"/>
  <c r="AC2180" i="5"/>
  <c r="AC2181" i="5"/>
  <c r="AC2182" i="5"/>
  <c r="AC2183" i="5"/>
  <c r="AC2184" i="5"/>
  <c r="AC2185" i="5"/>
  <c r="AC2186" i="5"/>
  <c r="AC2187" i="5"/>
  <c r="AC2188" i="5"/>
  <c r="AC2189" i="5"/>
  <c r="AC2190" i="5"/>
  <c r="AC2191" i="5"/>
  <c r="AC2192" i="5"/>
  <c r="AC2193" i="5"/>
  <c r="AC2194" i="5"/>
  <c r="AC2195" i="5"/>
  <c r="AC2196" i="5"/>
  <c r="AC2197" i="5"/>
  <c r="AC2198" i="5"/>
  <c r="AC2199" i="5"/>
  <c r="AC2200" i="5"/>
  <c r="AC2201" i="5"/>
  <c r="AC2202" i="5"/>
  <c r="AC2203" i="5"/>
  <c r="AC2204" i="5"/>
  <c r="AC2205" i="5"/>
  <c r="AC2206" i="5"/>
  <c r="AC2207" i="5"/>
  <c r="AC2208" i="5"/>
  <c r="AC2209" i="5"/>
  <c r="AC2210" i="5"/>
  <c r="AC2211" i="5"/>
  <c r="AC2212" i="5"/>
  <c r="AC2213" i="5"/>
  <c r="AC2214" i="5"/>
  <c r="AC2215" i="5"/>
  <c r="AC2216" i="5"/>
  <c r="AC2217" i="5"/>
  <c r="AC2218" i="5"/>
  <c r="AC2219" i="5"/>
  <c r="AC2220" i="5"/>
  <c r="AC2221" i="5"/>
  <c r="AC2222" i="5"/>
  <c r="AC2223" i="5"/>
  <c r="AC2224" i="5"/>
  <c r="AC2225" i="5"/>
  <c r="AC2226" i="5"/>
  <c r="AC2227" i="5"/>
  <c r="AC2228" i="5"/>
  <c r="AC2229" i="5"/>
  <c r="AC2230" i="5"/>
  <c r="AC2231" i="5"/>
  <c r="AC2232" i="5"/>
  <c r="AC2233" i="5"/>
  <c r="AC2234" i="5"/>
  <c r="AC2235" i="5"/>
  <c r="AC2236" i="5"/>
  <c r="AC2237" i="5"/>
  <c r="AC2238" i="5"/>
  <c r="AC2239" i="5"/>
  <c r="AC2240" i="5"/>
  <c r="AC2241" i="5"/>
  <c r="AC2242" i="5"/>
  <c r="AC2243" i="5"/>
  <c r="AC2244" i="5"/>
  <c r="AC2245" i="5"/>
  <c r="AC2246" i="5"/>
  <c r="AC2247" i="5"/>
  <c r="AC2248" i="5"/>
  <c r="AC2249" i="5"/>
  <c r="AC2250" i="5"/>
  <c r="AC2251" i="5"/>
  <c r="AC2252" i="5"/>
  <c r="AC2253" i="5"/>
  <c r="AC2254" i="5"/>
  <c r="AC2255" i="5"/>
  <c r="AC2256" i="5"/>
  <c r="AC2257" i="5"/>
  <c r="AC2258" i="5"/>
  <c r="AC2259" i="5"/>
  <c r="AC2260" i="5"/>
  <c r="AC2261" i="5"/>
  <c r="AC2262" i="5"/>
  <c r="AC2263" i="5"/>
  <c r="AC2264" i="5"/>
  <c r="AC2265" i="5"/>
  <c r="AC2266" i="5"/>
  <c r="AC2267" i="5"/>
  <c r="AC2268" i="5"/>
  <c r="AC2269" i="5"/>
  <c r="AC2270" i="5"/>
  <c r="AC2271" i="5"/>
  <c r="AC2272" i="5"/>
  <c r="AC2273" i="5"/>
  <c r="AC2274" i="5"/>
  <c r="AC2275" i="5"/>
  <c r="AC2276" i="5"/>
  <c r="AC2277" i="5"/>
  <c r="AC2278" i="5"/>
  <c r="AC2279" i="5"/>
  <c r="AC2280" i="5"/>
  <c r="AC2281" i="5"/>
  <c r="AC2282" i="5"/>
  <c r="AC2283" i="5"/>
  <c r="AC2284" i="5"/>
  <c r="AC2285" i="5"/>
  <c r="AC2286" i="5"/>
  <c r="AC2287" i="5"/>
  <c r="AC2288" i="5"/>
  <c r="AC2289" i="5"/>
  <c r="AC2290" i="5"/>
  <c r="AC2291" i="5"/>
  <c r="AC2292" i="5"/>
  <c r="AC2293" i="5"/>
  <c r="AC2294" i="5"/>
  <c r="AC2295" i="5"/>
  <c r="AC2296" i="5"/>
  <c r="AC2297" i="5"/>
  <c r="AC2298" i="5"/>
  <c r="AC2299" i="5"/>
  <c r="AC2300" i="5"/>
  <c r="AC2301" i="5"/>
  <c r="AC2302" i="5"/>
  <c r="AC2303" i="5"/>
  <c r="AC2304" i="5"/>
  <c r="AC2305" i="5"/>
  <c r="AC2306" i="5"/>
  <c r="AC2307" i="5"/>
  <c r="AC2308" i="5"/>
  <c r="AC2309" i="5"/>
  <c r="AC2310" i="5"/>
  <c r="AC2311" i="5"/>
  <c r="AC2312" i="5"/>
  <c r="AC2313" i="5"/>
  <c r="AC2314" i="5"/>
  <c r="AC2315" i="5"/>
  <c r="AC2316" i="5"/>
  <c r="AC2317" i="5"/>
  <c r="AC2318" i="5"/>
  <c r="AC2319" i="5"/>
  <c r="AC2320" i="5"/>
  <c r="AC2321" i="5"/>
  <c r="AC2322" i="5"/>
  <c r="AC2323" i="5"/>
  <c r="AC2324" i="5"/>
  <c r="AC2325" i="5"/>
  <c r="AC2326" i="5"/>
  <c r="AC2327" i="5"/>
  <c r="AC2328" i="5"/>
  <c r="AC2329" i="5"/>
  <c r="AC2330" i="5"/>
  <c r="AC2331" i="5"/>
  <c r="AC2332" i="5"/>
  <c r="AC2333" i="5"/>
  <c r="AC2334" i="5"/>
  <c r="AC2335" i="5"/>
  <c r="AC2336" i="5"/>
  <c r="AC2337" i="5"/>
  <c r="AC2338" i="5"/>
  <c r="AC2339" i="5"/>
  <c r="AC2340" i="5"/>
  <c r="AC2341" i="5"/>
  <c r="AC2342" i="5"/>
  <c r="AC2343" i="5"/>
  <c r="AC2344" i="5"/>
  <c r="AC2345" i="5"/>
  <c r="AC2346" i="5"/>
  <c r="AC2347" i="5"/>
  <c r="AC2348" i="5"/>
  <c r="AC2349" i="5"/>
  <c r="AC2350" i="5"/>
  <c r="AC2351" i="5"/>
  <c r="AC2352" i="5"/>
  <c r="AC2353" i="5"/>
  <c r="AC2354" i="5"/>
  <c r="AC2355" i="5"/>
  <c r="AC2356" i="5"/>
  <c r="AC2357" i="5"/>
  <c r="AC2358" i="5"/>
  <c r="AC2359" i="5"/>
  <c r="AC2360" i="5"/>
  <c r="AC2361" i="5"/>
  <c r="AC2362" i="5"/>
  <c r="AC2363" i="5"/>
  <c r="AC2364" i="5"/>
  <c r="AC2365" i="5"/>
  <c r="AC2366" i="5"/>
  <c r="AC2367" i="5"/>
  <c r="AC2368" i="5"/>
  <c r="AC2369" i="5"/>
  <c r="AC2370" i="5"/>
  <c r="AC2371" i="5"/>
  <c r="AC2372" i="5"/>
  <c r="AC2373" i="5"/>
  <c r="AC2374" i="5"/>
  <c r="AC2375" i="5"/>
  <c r="AC2376" i="5"/>
  <c r="AC2377" i="5"/>
  <c r="AC2378" i="5"/>
  <c r="AC2379" i="5"/>
  <c r="AC2380" i="5"/>
  <c r="AC2381" i="5"/>
  <c r="AC2382" i="5"/>
  <c r="AC2383" i="5"/>
  <c r="AC2384" i="5"/>
  <c r="AC2385" i="5"/>
  <c r="AC2386" i="5"/>
  <c r="AC2387" i="5"/>
  <c r="AC2388" i="5"/>
  <c r="AC2389" i="5"/>
  <c r="AC2390" i="5"/>
  <c r="AC2391" i="5"/>
  <c r="AC2392" i="5"/>
  <c r="AC2393" i="5"/>
  <c r="AC2394" i="5"/>
  <c r="AC2395" i="5"/>
  <c r="AC2396" i="5"/>
  <c r="AC2397" i="5"/>
  <c r="AC2398" i="5"/>
  <c r="AC2399" i="5"/>
  <c r="AC2400" i="5"/>
  <c r="AC2401" i="5"/>
  <c r="AC2402" i="5"/>
  <c r="AC2403" i="5"/>
  <c r="AC2404" i="5"/>
  <c r="AC2405" i="5"/>
  <c r="AC2406" i="5"/>
  <c r="AC2407" i="5"/>
  <c r="AC2408" i="5"/>
  <c r="AC2409" i="5"/>
  <c r="AC2410" i="5"/>
  <c r="AC2411" i="5"/>
  <c r="AC2412" i="5"/>
  <c r="AC2413" i="5"/>
  <c r="AC2414" i="5"/>
  <c r="AC2415" i="5"/>
  <c r="AC2416" i="5"/>
  <c r="AC2417" i="5"/>
  <c r="AC2418" i="5"/>
  <c r="AC2419" i="5"/>
  <c r="AC2420" i="5"/>
  <c r="AC2421" i="5"/>
  <c r="AC2422" i="5"/>
  <c r="AC2423" i="5"/>
  <c r="AC2424" i="5"/>
  <c r="AC2425" i="5"/>
  <c r="AC2426" i="5"/>
  <c r="AC2427" i="5"/>
  <c r="AC2428" i="5"/>
  <c r="AC2429" i="5"/>
  <c r="AC2430" i="5"/>
  <c r="AC2431" i="5"/>
  <c r="AC2432" i="5"/>
  <c r="AC2433" i="5"/>
  <c r="AC2434" i="5"/>
  <c r="AC2435" i="5"/>
  <c r="AC2436" i="5"/>
  <c r="AC2437" i="5"/>
  <c r="AC2438" i="5"/>
  <c r="AC2439" i="5"/>
  <c r="AC2440" i="5"/>
  <c r="AC2441" i="5"/>
  <c r="AC2442" i="5"/>
  <c r="AC2443" i="5"/>
  <c r="AC2444" i="5"/>
  <c r="AC2445" i="5"/>
  <c r="AC2446" i="5"/>
  <c r="AC2447" i="5"/>
  <c r="AC2448" i="5"/>
  <c r="AC2449" i="5"/>
  <c r="AC2450" i="5"/>
  <c r="AC2451" i="5"/>
  <c r="AC2452" i="5"/>
  <c r="AC2453" i="5"/>
  <c r="AC2454" i="5"/>
  <c r="AC2455" i="5"/>
  <c r="AC2456" i="5"/>
  <c r="AC2457" i="5"/>
  <c r="AC2458" i="5"/>
  <c r="AC2459" i="5"/>
  <c r="AC2460" i="5"/>
  <c r="AC2461" i="5"/>
  <c r="AC2462" i="5"/>
  <c r="AC2463" i="5"/>
  <c r="AC2464" i="5"/>
  <c r="AC2465" i="5"/>
  <c r="AC2466" i="5"/>
  <c r="AC2467" i="5"/>
  <c r="AC2468" i="5"/>
  <c r="AC2469" i="5"/>
  <c r="AC2470" i="5"/>
  <c r="AC2471" i="5"/>
  <c r="AC2472" i="5"/>
  <c r="AC2473" i="5"/>
  <c r="AC2474" i="5"/>
  <c r="AC2475" i="5"/>
  <c r="AC2476" i="5"/>
  <c r="AC2477" i="5"/>
  <c r="AC2478" i="5"/>
  <c r="AC2479" i="5"/>
  <c r="AC2480" i="5"/>
  <c r="AC2481" i="5"/>
  <c r="AC2482" i="5"/>
  <c r="AC2483" i="5"/>
  <c r="AC2484" i="5"/>
  <c r="AC2485" i="5"/>
  <c r="AC2486" i="5"/>
  <c r="AC2487" i="5"/>
  <c r="AC2488" i="5"/>
  <c r="AC2489" i="5"/>
  <c r="AC2490" i="5"/>
  <c r="AC2491" i="5"/>
  <c r="AC2492" i="5"/>
  <c r="AC2493" i="5"/>
  <c r="AC2494" i="5"/>
  <c r="AC2495" i="5"/>
  <c r="AC2496" i="5"/>
  <c r="AC2497" i="5"/>
  <c r="AC2498" i="5"/>
  <c r="AC2499" i="5"/>
  <c r="AC2500" i="5"/>
  <c r="AC2501" i="5"/>
  <c r="AC2502" i="5"/>
  <c r="AC2503"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G15" i="6" s="1"/>
  <c r="H15" i="6" s="1"/>
  <c r="B13" i="6"/>
  <c r="B12" i="6"/>
  <c r="B11" i="6"/>
  <c r="B10" i="6"/>
  <c r="B9" i="6"/>
  <c r="B6" i="6"/>
  <c r="B4" i="6"/>
  <c r="A98" i="6"/>
  <c r="B114" i="4"/>
  <c r="A93" i="6" s="1"/>
  <c r="A83" i="6"/>
  <c r="A72" i="6"/>
  <c r="A61" i="6"/>
  <c r="A50" i="6"/>
  <c r="A39" i="6"/>
  <c r="A28" i="6"/>
  <c r="P41" i="4"/>
  <c r="A17" i="6"/>
  <c r="B29" i="4"/>
  <c r="A16" i="6" s="1"/>
  <c r="B26" i="4"/>
  <c r="A15" i="6" s="1"/>
  <c r="B24" i="4"/>
  <c r="A13" i="6" s="1"/>
  <c r="B22" i="4"/>
  <c r="A12" i="6" s="1"/>
  <c r="B21" i="4"/>
  <c r="A11" i="6" s="1"/>
  <c r="B20" i="4"/>
  <c r="A10" i="6" s="1"/>
  <c r="B19" i="4"/>
  <c r="A9" i="6"/>
  <c r="A8" i="6"/>
  <c r="B12" i="4"/>
  <c r="A7" i="6" s="1"/>
  <c r="B10" i="4"/>
  <c r="A6" i="6" s="1"/>
  <c r="B9" i="4"/>
  <c r="A5" i="6" s="1"/>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J75" i="6"/>
  <c r="F42" i="6"/>
  <c r="F53" i="6"/>
  <c r="F64" i="6"/>
  <c r="F75" i="6"/>
  <c r="G75" i="6"/>
  <c r="H75" i="6"/>
  <c r="I75" i="6"/>
  <c r="C75" i="6" s="1"/>
  <c r="J73" i="6"/>
  <c r="F40" i="6"/>
  <c r="F51" i="6"/>
  <c r="F62" i="6"/>
  <c r="F73" i="6"/>
  <c r="G73" i="6"/>
  <c r="H73" i="6"/>
  <c r="I73" i="6"/>
  <c r="C73" i="6" s="1"/>
  <c r="C4" i="5"/>
  <c r="F124" i="6" s="1"/>
  <c r="C124" i="6" s="1"/>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4" i="6"/>
  <c r="G72" i="6"/>
  <c r="H72" i="6"/>
  <c r="D72" i="6"/>
  <c r="J74" i="6"/>
  <c r="F41" i="6"/>
  <c r="F52" i="6"/>
  <c r="F63" i="6"/>
  <c r="F74" i="6"/>
  <c r="H74" i="6"/>
  <c r="I74" i="6"/>
  <c r="C74" i="6" s="1"/>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C33" i="6" s="1"/>
  <c r="J33" i="6"/>
  <c r="I32" i="6"/>
  <c r="J32" i="6"/>
  <c r="F32" i="6"/>
  <c r="H32" i="6"/>
  <c r="C32" i="6"/>
  <c r="I31" i="6"/>
  <c r="C31" i="6" s="1"/>
  <c r="J31" i="6"/>
  <c r="F31" i="6"/>
  <c r="H31" i="6"/>
  <c r="I30" i="6"/>
  <c r="C30" i="6" s="1"/>
  <c r="J30" i="6"/>
  <c r="F30" i="6"/>
  <c r="H30" i="6"/>
  <c r="I29" i="6"/>
  <c r="C29" i="6" s="1"/>
  <c r="J29" i="6"/>
  <c r="F29" i="6"/>
  <c r="H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C116" i="6" s="1"/>
  <c r="K114" i="6"/>
  <c r="J112" i="6"/>
  <c r="I112" i="6"/>
  <c r="G112" i="6"/>
  <c r="H112" i="6"/>
  <c r="J88" i="6"/>
  <c r="J87" i="6"/>
  <c r="F43" i="6"/>
  <c r="F54" i="6"/>
  <c r="F65" i="6"/>
  <c r="F76" i="6"/>
  <c r="F87" i="6"/>
  <c r="H87" i="6"/>
  <c r="I87" i="6"/>
  <c r="C87" i="6" s="1"/>
  <c r="J86" i="6"/>
  <c r="F86" i="6"/>
  <c r="H86" i="6"/>
  <c r="I86" i="6"/>
  <c r="C86" i="6" s="1"/>
  <c r="J85" i="6"/>
  <c r="F85" i="6"/>
  <c r="H85" i="6"/>
  <c r="I85" i="6"/>
  <c r="C85" i="6" s="1"/>
  <c r="J77" i="6"/>
  <c r="J76" i="6"/>
  <c r="H76" i="6"/>
  <c r="I76" i="6"/>
  <c r="C76" i="6" s="1"/>
  <c r="J66" i="6"/>
  <c r="J65" i="6"/>
  <c r="H65" i="6"/>
  <c r="I65" i="6"/>
  <c r="C65" i="6" s="1"/>
  <c r="J64" i="6"/>
  <c r="H64" i="6"/>
  <c r="I64" i="6"/>
  <c r="C64" i="6"/>
  <c r="J63" i="6"/>
  <c r="H63" i="6"/>
  <c r="I63" i="6"/>
  <c r="C63" i="6"/>
  <c r="J55" i="6"/>
  <c r="J54" i="6"/>
  <c r="H54" i="6"/>
  <c r="I54" i="6"/>
  <c r="C54" i="6" s="1"/>
  <c r="J53" i="6"/>
  <c r="H53" i="6"/>
  <c r="I53" i="6"/>
  <c r="C53" i="6" s="1"/>
  <c r="J52" i="6"/>
  <c r="H52" i="6"/>
  <c r="I52" i="6"/>
  <c r="C52" i="6" s="1"/>
  <c r="J51" i="6"/>
  <c r="H51" i="6"/>
  <c r="I51" i="6"/>
  <c r="C51" i="6" s="1"/>
  <c r="J44" i="6"/>
  <c r="J43" i="6"/>
  <c r="H43" i="6"/>
  <c r="I43" i="6"/>
  <c r="C43" i="6"/>
  <c r="J42" i="6"/>
  <c r="H42" i="6"/>
  <c r="I42" i="6"/>
  <c r="C42" i="6"/>
  <c r="J41" i="6"/>
  <c r="H41" i="6"/>
  <c r="I41" i="6"/>
  <c r="C41" i="6" s="1"/>
  <c r="D112" i="6"/>
  <c r="C107" i="6"/>
  <c r="C106" i="6"/>
  <c r="C105" i="6"/>
  <c r="C104" i="6"/>
  <c r="I103" i="6"/>
  <c r="C103" i="6" s="1"/>
  <c r="J103" i="6"/>
  <c r="I102" i="6"/>
  <c r="C102" i="6" s="1"/>
  <c r="J102" i="6"/>
  <c r="F102" i="6"/>
  <c r="H102" i="6"/>
  <c r="I101" i="6"/>
  <c r="C101" i="6" s="1"/>
  <c r="J101" i="6"/>
  <c r="F101" i="6"/>
  <c r="H101" i="6"/>
  <c r="I100" i="6"/>
  <c r="C100" i="6" s="1"/>
  <c r="J100" i="6"/>
  <c r="F100" i="6"/>
  <c r="H100" i="6"/>
  <c r="C92" i="6"/>
  <c r="C91" i="6"/>
  <c r="C90" i="6"/>
  <c r="C89" i="6"/>
  <c r="I88" i="6"/>
  <c r="I84" i="6"/>
  <c r="C84" i="6" s="1"/>
  <c r="J84" i="6"/>
  <c r="F84" i="6"/>
  <c r="H84" i="6"/>
  <c r="C81" i="6"/>
  <c r="C80" i="6"/>
  <c r="C79" i="6"/>
  <c r="C78" i="6"/>
  <c r="I77" i="6"/>
  <c r="C70" i="6"/>
  <c r="C69" i="6"/>
  <c r="C68" i="6"/>
  <c r="C67" i="6"/>
  <c r="I66" i="6"/>
  <c r="I62" i="6"/>
  <c r="C62" i="6" s="1"/>
  <c r="J62" i="6"/>
  <c r="H62" i="6"/>
  <c r="C59" i="6"/>
  <c r="C58" i="6"/>
  <c r="C57" i="6"/>
  <c r="C56" i="6"/>
  <c r="I55" i="6"/>
  <c r="C48" i="6"/>
  <c r="C47" i="6"/>
  <c r="C46" i="6"/>
  <c r="C45" i="6"/>
  <c r="I44" i="6"/>
  <c r="I40" i="6"/>
  <c r="J40" i="6"/>
  <c r="H40" i="6"/>
  <c r="C40" i="6"/>
  <c r="C26" i="6"/>
  <c r="C25" i="6"/>
  <c r="C24" i="6"/>
  <c r="C23" i="6"/>
  <c r="I22" i="6"/>
  <c r="C22" i="6" s="1"/>
  <c r="J22" i="6"/>
  <c r="I21" i="6"/>
  <c r="C21" i="6" s="1"/>
  <c r="J21" i="6"/>
  <c r="H21" i="6"/>
  <c r="J7" i="6"/>
  <c r="J19" i="6"/>
  <c r="H19" i="6"/>
  <c r="I19" i="6"/>
  <c r="C19" i="6" s="1"/>
  <c r="I83" i="6"/>
  <c r="I72" i="6"/>
  <c r="C72" i="6" s="1"/>
  <c r="I7" i="6"/>
  <c r="C7" i="6" s="1"/>
  <c r="G4" i="6"/>
  <c r="H4" i="6"/>
  <c r="C4" i="8"/>
  <c r="E137" i="5"/>
  <c r="S137" i="5" s="1"/>
  <c r="E138" i="5"/>
  <c r="S138" i="5"/>
  <c r="E139" i="5"/>
  <c r="S139" i="5" s="1"/>
  <c r="E140" i="5"/>
  <c r="S140" i="5" s="1"/>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H16" i="6"/>
  <c r="I4" i="6"/>
  <c r="I5" i="6"/>
  <c r="C5" i="6" s="1"/>
  <c r="J5" i="6"/>
  <c r="I6" i="6"/>
  <c r="C6" i="6" s="1"/>
  <c r="J6" i="6"/>
  <c r="I9" i="6"/>
  <c r="C9" i="6" s="1"/>
  <c r="J9" i="6"/>
  <c r="I10" i="6"/>
  <c r="J10" i="6"/>
  <c r="C10" i="6"/>
  <c r="I11" i="6"/>
  <c r="C11" i="6" s="1"/>
  <c r="J11" i="6"/>
  <c r="I12" i="6"/>
  <c r="C12" i="6" s="1"/>
  <c r="J12" i="6"/>
  <c r="I13" i="6"/>
  <c r="I15" i="6"/>
  <c r="J15" i="6"/>
  <c r="I17" i="6"/>
  <c r="C17" i="6" s="1"/>
  <c r="J17" i="6"/>
  <c r="I18" i="6"/>
  <c r="J18" i="6"/>
  <c r="H18" i="6"/>
  <c r="C18" i="6"/>
  <c r="I20" i="6"/>
  <c r="C20" i="6" s="1"/>
  <c r="J20" i="6"/>
  <c r="H20" i="6"/>
  <c r="I28" i="6"/>
  <c r="J28" i="6"/>
  <c r="I39" i="6"/>
  <c r="C39" i="6" s="1"/>
  <c r="J39" i="6"/>
  <c r="I50" i="6"/>
  <c r="J50" i="6"/>
  <c r="C50" i="6"/>
  <c r="I61" i="6"/>
  <c r="C61" i="6" s="1"/>
  <c r="J61" i="6"/>
  <c r="J72" i="6"/>
  <c r="J83" i="6"/>
  <c r="C83" i="6"/>
  <c r="I94" i="6"/>
  <c r="J94" i="6"/>
  <c r="I95" i="6"/>
  <c r="J95" i="6"/>
  <c r="I96" i="6"/>
  <c r="J96" i="6"/>
  <c r="I98" i="6"/>
  <c r="C98" i="6" s="1"/>
  <c r="J98" i="6"/>
  <c r="I99" i="6"/>
  <c r="C99" i="6" s="1"/>
  <c r="J99" i="6"/>
  <c r="F99" i="6"/>
  <c r="H99" i="6"/>
  <c r="I108" i="6"/>
  <c r="J108" i="6"/>
  <c r="I109" i="6"/>
  <c r="C109" i="6" s="1"/>
  <c r="J109" i="6"/>
  <c r="I110" i="6"/>
  <c r="J110" i="6"/>
  <c r="I111" i="6"/>
  <c r="J111" i="6"/>
  <c r="I114" i="6"/>
  <c r="C114" i="6" s="1"/>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B2" i="6"/>
  <c r="D98" i="6"/>
  <c r="B31" i="4"/>
  <c r="A18" i="6"/>
  <c r="F1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AA14" i="4" a="1"/>
  <c r="AA14" i="4"/>
  <c r="AA15" i="4" a="1"/>
  <c r="AA15" i="4"/>
  <c r="AA16" i="4" a="1"/>
  <c r="B32" i="4"/>
  <c r="A19" i="6"/>
  <c r="F19" i="6"/>
  <c r="B33" i="4"/>
  <c r="A20" i="6"/>
  <c r="F20" i="6"/>
  <c r="AA16" i="4"/>
  <c r="B34" i="4"/>
  <c r="A21" i="6"/>
  <c r="F21" i="6"/>
  <c r="O34" i="4"/>
  <c r="P58" i="4"/>
  <c r="B124" i="4"/>
  <c r="A102" i="6"/>
  <c r="B106" i="4"/>
  <c r="A87" i="6"/>
  <c r="B94" i="4"/>
  <c r="A76" i="6"/>
  <c r="B82" i="4"/>
  <c r="A65" i="6"/>
  <c r="B70" i="4"/>
  <c r="A54" i="6"/>
  <c r="B58" i="4"/>
  <c r="A43" i="6"/>
  <c r="P46" i="4"/>
  <c r="B46" i="4"/>
  <c r="A32" i="6"/>
  <c r="D102" i="6"/>
  <c r="D87" i="6"/>
  <c r="D76" i="6"/>
  <c r="D65" i="6"/>
  <c r="D54" i="6"/>
  <c r="D43" i="6"/>
  <c r="D32" i="6"/>
  <c r="K118" i="6"/>
  <c r="D21" i="6"/>
  <c r="F118" i="6"/>
  <c r="A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F116" i="6"/>
  <c r="A116" i="6"/>
  <c r="F117" i="6"/>
  <c r="A117" i="6"/>
  <c r="K116" i="6"/>
  <c r="K117" i="6"/>
  <c r="D30" i="6"/>
  <c r="D31" i="6"/>
  <c r="D41" i="6"/>
  <c r="D42" i="6"/>
  <c r="D52" i="6"/>
  <c r="D53" i="6"/>
  <c r="D63" i="6"/>
  <c r="D64" i="6"/>
  <c r="D74" i="6"/>
  <c r="D75" i="6"/>
  <c r="D85" i="6"/>
  <c r="D86" i="6"/>
  <c r="D100" i="6"/>
  <c r="D101" i="6"/>
  <c r="S45" i="4"/>
  <c r="S44" i="4"/>
  <c r="T44" i="4"/>
  <c r="U43" i="4"/>
  <c r="V42" i="4"/>
  <c r="W42" i="4"/>
  <c r="V43" i="4"/>
  <c r="U44" i="4"/>
  <c r="T45" i="4"/>
  <c r="S46" i="4"/>
  <c r="AA17" i="4" a="1"/>
  <c r="AA17" i="4"/>
  <c r="S47" i="4"/>
  <c r="B35" i="4"/>
  <c r="A22" i="6"/>
  <c r="F44" i="6"/>
  <c r="F33" i="6"/>
  <c r="H33" i="6"/>
  <c r="F94" i="6"/>
  <c r="A119" i="6"/>
  <c r="F22" i="6"/>
  <c r="H22" i="6"/>
  <c r="D22" i="6"/>
  <c r="O35" i="4"/>
  <c r="P47" i="4"/>
  <c r="B47" i="4"/>
  <c r="P59" i="4"/>
  <c r="B83" i="4"/>
  <c r="A66" i="6"/>
  <c r="B95" i="4"/>
  <c r="A77" i="6"/>
  <c r="B107" i="4"/>
  <c r="A88" i="6"/>
  <c r="B125" i="4"/>
  <c r="A103" i="6"/>
  <c r="M35" i="4"/>
  <c r="M83" i="4"/>
  <c r="M95" i="4"/>
  <c r="M107"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T50" i="4"/>
  <c r="U50" i="4"/>
  <c r="V50" i="4"/>
  <c r="W50" i="4"/>
  <c r="X50" i="4"/>
  <c r="U49" i="4"/>
  <c r="V49" i="4"/>
  <c r="W49" i="4"/>
  <c r="V48" i="4"/>
  <c r="A26" i="6"/>
  <c r="AA22" i="4"/>
  <c r="AA23" i="4"/>
  <c r="Q41" i="4"/>
  <c r="B41" i="4"/>
  <c r="A27" i="6" s="1"/>
  <c r="P51" i="4"/>
  <c r="B51" i="4"/>
  <c r="A37" i="6"/>
  <c r="Q53" i="4"/>
  <c r="B53" i="4"/>
  <c r="A38" i="6" s="1"/>
  <c r="B63" i="4"/>
  <c r="A48" i="6"/>
  <c r="B65" i="4"/>
  <c r="A49" i="6" s="1"/>
  <c r="B75" i="4"/>
  <c r="A59" i="6"/>
  <c r="B77" i="4"/>
  <c r="A60" i="6" s="1"/>
  <c r="B87" i="4"/>
  <c r="A70" i="6"/>
  <c r="B89" i="4"/>
  <c r="A71" i="6" s="1"/>
  <c r="A81" i="6"/>
  <c r="B101" i="4"/>
  <c r="A82" i="6" s="1"/>
  <c r="B111" i="4"/>
  <c r="A92" i="6"/>
  <c r="B129" i="4"/>
  <c r="A107" i="6"/>
  <c r="A123" i="6"/>
  <c r="B115" i="4"/>
  <c r="A94" i="6" s="1"/>
  <c r="B117" i="4"/>
  <c r="A95" i="6" s="1"/>
  <c r="B119" i="4"/>
  <c r="A97" i="6" s="1"/>
  <c r="B131" i="4"/>
  <c r="A108" i="6" s="1"/>
  <c r="B133" i="4"/>
  <c r="A109" i="6" s="1"/>
  <c r="B135" i="4"/>
  <c r="A110" i="6" s="1"/>
  <c r="B137" i="4"/>
  <c r="A111" i="6" s="1"/>
  <c r="M39" i="4"/>
  <c r="M51" i="4"/>
  <c r="M63" i="4"/>
  <c r="M75" i="4"/>
  <c r="M87" i="4"/>
  <c r="M111" i="4"/>
  <c r="M129" i="4"/>
  <c r="AD5" i="5"/>
  <c r="AB5" i="5"/>
  <c r="G5" i="5"/>
  <c r="F6" i="5"/>
  <c r="AB6" i="5"/>
  <c r="AB7" i="5"/>
  <c r="AB8" i="5"/>
  <c r="AB9" i="5"/>
  <c r="F10" i="5"/>
  <c r="G10" i="5"/>
  <c r="AB10" i="5"/>
  <c r="AB11" i="5"/>
  <c r="G11" i="5"/>
  <c r="AB12" i="5"/>
  <c r="G12" i="5"/>
  <c r="AB13" i="5"/>
  <c r="AB14" i="5"/>
  <c r="AB15" i="5"/>
  <c r="AB16" i="5"/>
  <c r="AB17" i="5"/>
  <c r="AB18" i="5"/>
  <c r="AB19" i="5"/>
  <c r="AB20" i="5"/>
  <c r="G20" i="5"/>
  <c r="AB21" i="5"/>
  <c r="AB22" i="5"/>
  <c r="AB23" i="5"/>
  <c r="AB24" i="5"/>
  <c r="G24" i="5"/>
  <c r="AB25" i="5"/>
  <c r="AB26" i="5"/>
  <c r="AB27" i="5"/>
  <c r="AB28" i="5"/>
  <c r="AB29" i="5"/>
  <c r="AB30" i="5"/>
  <c r="G30" i="5"/>
  <c r="AB31" i="5"/>
  <c r="AB32" i="5"/>
  <c r="AB33" i="5"/>
  <c r="AB34" i="5"/>
  <c r="AB35" i="5"/>
  <c r="G35" i="5"/>
  <c r="G36" i="5"/>
  <c r="AB36" i="5"/>
  <c r="AB37" i="5"/>
  <c r="AB38" i="5"/>
  <c r="G39" i="5"/>
  <c r="AB39" i="5"/>
  <c r="AB40" i="5"/>
  <c r="AB41" i="5"/>
  <c r="AB42" i="5"/>
  <c r="G43" i="5"/>
  <c r="AB43" i="5"/>
  <c r="AB44" i="5"/>
  <c r="AB45" i="5"/>
  <c r="AB46" i="5"/>
  <c r="AB47" i="5"/>
  <c r="AB48" i="5"/>
  <c r="AB51" i="5"/>
  <c r="AB53" i="5"/>
  <c r="AB54" i="5"/>
  <c r="AB56" i="5"/>
  <c r="AB65" i="5"/>
  <c r="AD66" i="5"/>
  <c r="AB66" i="5"/>
  <c r="AB70" i="5"/>
  <c r="AD74" i="5"/>
  <c r="AB74" i="5"/>
  <c r="AB77" i="5"/>
  <c r="AB81" i="5"/>
  <c r="AB82" i="5"/>
  <c r="AB83" i="5"/>
  <c r="AB84" i="5"/>
  <c r="AB85" i="5"/>
  <c r="AB86" i="5"/>
  <c r="AB90" i="5"/>
  <c r="AB98" i="5"/>
  <c r="AB101"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H44" i="6"/>
  <c r="D44" i="6"/>
  <c r="F119" i="6"/>
  <c r="B59" i="4"/>
  <c r="B71" i="4"/>
  <c r="Z51" i="4"/>
  <c r="AA51" i="4"/>
  <c r="Y50" i="4"/>
  <c r="Z50" i="4"/>
  <c r="X49" i="4"/>
  <c r="Y49" i="4"/>
  <c r="W48" i="4"/>
  <c r="X48" i="4"/>
  <c r="C44" i="6"/>
  <c r="F103" i="6"/>
  <c r="H103" i="6"/>
  <c r="F55" i="6"/>
  <c r="D33" i="6"/>
  <c r="K119" i="6"/>
  <c r="F108" i="6"/>
  <c r="H108" i="6"/>
  <c r="F95" i="6"/>
  <c r="F111" i="6"/>
  <c r="H111" i="6"/>
  <c r="F110" i="6"/>
  <c r="H110" i="6"/>
  <c r="H94" i="6"/>
  <c r="F109" i="6"/>
  <c r="H109" i="6"/>
  <c r="M47" i="4"/>
  <c r="A33" i="6"/>
  <c r="M59" i="4"/>
  <c r="A44" i="6"/>
  <c r="A55" i="6"/>
  <c r="M71" i="4"/>
  <c r="X13" i="5"/>
  <c r="G13" i="5"/>
  <c r="F13" i="5"/>
  <c r="R13" i="5"/>
  <c r="H13" i="5"/>
  <c r="I13" i="5"/>
  <c r="X14" i="5"/>
  <c r="G14" i="5"/>
  <c r="R14" i="5"/>
  <c r="F14" i="5"/>
  <c r="I14" i="5"/>
  <c r="H15" i="5"/>
  <c r="F15" i="5"/>
  <c r="I15" i="5"/>
  <c r="G15" i="5"/>
  <c r="R15" i="5"/>
  <c r="X17" i="5"/>
  <c r="G17" i="5"/>
  <c r="I17" i="5"/>
  <c r="X19" i="5"/>
  <c r="G19" i="5"/>
  <c r="R19" i="5"/>
  <c r="H19" i="5"/>
  <c r="X21" i="5"/>
  <c r="F21" i="5"/>
  <c r="G21" i="5"/>
  <c r="I21" i="5"/>
  <c r="H21" i="5"/>
  <c r="R21" i="5"/>
  <c r="X24" i="5"/>
  <c r="I24" i="5"/>
  <c r="X25" i="5"/>
  <c r="H25" i="5"/>
  <c r="F25" i="5"/>
  <c r="G25" i="5"/>
  <c r="R25" i="5"/>
  <c r="F27" i="5"/>
  <c r="R27" i="5"/>
  <c r="I27" i="5"/>
  <c r="G27" i="5"/>
  <c r="H27" i="5"/>
  <c r="X29" i="5"/>
  <c r="R29" i="5"/>
  <c r="H29" i="5"/>
  <c r="X33" i="5"/>
  <c r="G33" i="5"/>
  <c r="H33" i="5"/>
  <c r="F33" i="5"/>
  <c r="I33" i="5"/>
  <c r="G34" i="5"/>
  <c r="I37" i="5"/>
  <c r="G37" i="5"/>
  <c r="F37" i="5"/>
  <c r="R37" i="5"/>
  <c r="X39" i="5"/>
  <c r="F39"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H10" i="5"/>
  <c r="I10" i="5"/>
  <c r="AD49" i="5"/>
  <c r="AD52" i="5"/>
  <c r="AD55" i="5"/>
  <c r="AD57" i="5"/>
  <c r="AD59" i="5"/>
  <c r="AD60" i="5"/>
  <c r="AD61" i="5"/>
  <c r="AD62" i="5"/>
  <c r="AD63" i="5"/>
  <c r="AD64" i="5"/>
  <c r="AD67" i="5"/>
  <c r="AD68" i="5"/>
  <c r="AD69" i="5"/>
  <c r="AD71" i="5"/>
  <c r="AD72" i="5"/>
  <c r="AD73" i="5"/>
  <c r="AD75" i="5"/>
  <c r="AD76" i="5"/>
  <c r="AD78" i="5"/>
  <c r="AD79" i="5"/>
  <c r="AD80" i="5"/>
  <c r="AD87" i="5"/>
  <c r="AD88" i="5"/>
  <c r="AD89" i="5"/>
  <c r="AD91" i="5"/>
  <c r="AD92" i="5"/>
  <c r="AD93" i="5"/>
  <c r="AD94" i="5"/>
  <c r="AD95" i="5"/>
  <c r="AD96" i="5"/>
  <c r="AD97" i="5"/>
  <c r="AD99" i="5"/>
  <c r="AD100" i="5"/>
  <c r="AD102" i="5"/>
  <c r="AD103" i="5"/>
  <c r="AD104" i="5"/>
  <c r="AD105" i="5"/>
  <c r="AD106" i="5"/>
  <c r="AD107" i="5"/>
  <c r="AD108" i="5"/>
  <c r="AD109" i="5"/>
  <c r="AD110" i="5"/>
  <c r="AD111" i="5"/>
  <c r="AD112" i="5"/>
  <c r="AD113" i="5"/>
  <c r="AD114" i="5"/>
  <c r="AD115" i="5"/>
  <c r="AD116" i="5"/>
  <c r="AD117" i="5"/>
  <c r="AD118" i="5"/>
  <c r="AD119" i="5"/>
  <c r="AD120" i="5"/>
  <c r="AD121" i="5"/>
  <c r="AD122" i="5"/>
  <c r="AD123" i="5"/>
  <c r="AD124" i="5"/>
  <c r="AD125" i="5"/>
  <c r="AD126" i="5"/>
  <c r="AD128" i="5"/>
  <c r="AD129" i="5"/>
  <c r="AD130" i="5"/>
  <c r="AD131" i="5"/>
  <c r="AD132" i="5"/>
  <c r="AD133" i="5"/>
  <c r="AD134" i="5"/>
  <c r="AD135" i="5"/>
  <c r="AD136" i="5"/>
  <c r="AD138" i="5"/>
  <c r="AD139"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X22" i="5"/>
  <c r="I22" i="5"/>
  <c r="H22" i="5"/>
  <c r="R22" i="5"/>
  <c r="F22" i="5"/>
  <c r="X28" i="5"/>
  <c r="I28" i="5"/>
  <c r="F28" i="5"/>
  <c r="H28" i="5"/>
  <c r="R28" i="5"/>
  <c r="G28" i="5"/>
  <c r="X31" i="5"/>
  <c r="I31" i="5"/>
  <c r="H31" i="5"/>
  <c r="G31" i="5"/>
  <c r="X32" i="5"/>
  <c r="F32" i="5"/>
  <c r="H32" i="5"/>
  <c r="R32" i="5"/>
  <c r="G32" i="5"/>
  <c r="I32" i="5"/>
  <c r="X35" i="5"/>
  <c r="F35" i="5"/>
  <c r="X38" i="5"/>
  <c r="H38" i="5"/>
  <c r="R38" i="5"/>
  <c r="X40" i="5"/>
  <c r="R40" i="5"/>
  <c r="H40" i="5"/>
  <c r="I12" i="5"/>
  <c r="I11" i="5"/>
  <c r="H11" i="5"/>
  <c r="F11" i="5"/>
  <c r="H9" i="5"/>
  <c r="AB1374" i="5"/>
  <c r="AD1374" i="5"/>
  <c r="X10" i="5"/>
  <c r="R10" i="5"/>
  <c r="H6" i="5"/>
  <c r="G6" i="5"/>
  <c r="I8" i="5"/>
  <c r="I6" i="5"/>
  <c r="AB1073" i="5"/>
  <c r="AD1073" i="5"/>
  <c r="AB1102" i="5"/>
  <c r="AD1102" i="5"/>
  <c r="AB1494" i="5"/>
  <c r="AD1494" i="5"/>
  <c r="AB1806" i="5"/>
  <c r="AD1806" i="5"/>
  <c r="AB2110" i="5"/>
  <c r="AD2110" i="5"/>
  <c r="X12" i="5"/>
  <c r="R12" i="5"/>
  <c r="R11" i="5"/>
  <c r="X8" i="5"/>
  <c r="R8" i="5"/>
  <c r="H7" i="5"/>
  <c r="I7" i="5"/>
  <c r="X6" i="5"/>
  <c r="R6" i="5"/>
  <c r="AB1478" i="5"/>
  <c r="AD1478" i="5"/>
  <c r="AB1505" i="5"/>
  <c r="AD1505" i="5"/>
  <c r="AB1518" i="5"/>
  <c r="AD1518" i="5"/>
  <c r="AB1734" i="5"/>
  <c r="AD1734" i="5"/>
  <c r="AB1870" i="5"/>
  <c r="AD1870" i="5"/>
  <c r="X9" i="5"/>
  <c r="R9" i="5"/>
  <c r="X7" i="5"/>
  <c r="R7"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I44" i="5"/>
  <c r="F44" i="5"/>
  <c r="G44" i="5"/>
  <c r="R45" i="5"/>
  <c r="F45" i="5"/>
  <c r="H45" i="5"/>
  <c r="I45" i="5"/>
  <c r="G45" i="5"/>
  <c r="X45" i="5"/>
  <c r="R46" i="5"/>
  <c r="H46" i="5"/>
  <c r="I46" i="5"/>
  <c r="F46" i="5"/>
  <c r="G46" i="5"/>
  <c r="X46" i="5"/>
  <c r="R47" i="5"/>
  <c r="F47" i="5"/>
  <c r="H47" i="5"/>
  <c r="I47" i="5"/>
  <c r="G47" i="5"/>
  <c r="X47" i="5"/>
  <c r="F48" i="5"/>
  <c r="H48" i="5"/>
  <c r="I48" i="5"/>
  <c r="R48" i="5"/>
  <c r="G48" i="5"/>
  <c r="R49" i="5"/>
  <c r="H49" i="5"/>
  <c r="F49" i="5"/>
  <c r="I49" i="5"/>
  <c r="G49" i="5"/>
  <c r="X49" i="5"/>
  <c r="G50" i="5"/>
  <c r="H51" i="5"/>
  <c r="I51" i="5"/>
  <c r="R51" i="5"/>
  <c r="G51" i="5"/>
  <c r="F51" i="5"/>
  <c r="X51" i="5"/>
  <c r="G52" i="5"/>
  <c r="I52" i="5"/>
  <c r="H52" i="5"/>
  <c r="F52" i="5"/>
  <c r="R52" i="5"/>
  <c r="R53" i="5"/>
  <c r="F53" i="5"/>
  <c r="H53" i="5"/>
  <c r="G53" i="5"/>
  <c r="I53" i="5"/>
  <c r="X53" i="5"/>
  <c r="H54" i="5"/>
  <c r="G54" i="5"/>
  <c r="I54" i="5"/>
  <c r="F54" i="5"/>
  <c r="R54" i="5"/>
  <c r="X54" i="5"/>
  <c r="G55" i="5"/>
  <c r="R55" i="5"/>
  <c r="F55" i="5"/>
  <c r="H55" i="5"/>
  <c r="I55" i="5"/>
  <c r="X55" i="5"/>
  <c r="H56" i="5"/>
  <c r="R56" i="5"/>
  <c r="X56" i="5"/>
  <c r="R57" i="5"/>
  <c r="H57" i="5"/>
  <c r="F57" i="5"/>
  <c r="G57" i="5"/>
  <c r="I57" i="5"/>
  <c r="X57" i="5"/>
  <c r="G58" i="5"/>
  <c r="G59" i="5"/>
  <c r="F59" i="5"/>
  <c r="H59" i="5"/>
  <c r="I59" i="5"/>
  <c r="R59" i="5"/>
  <c r="X59" i="5"/>
  <c r="R60" i="5"/>
  <c r="H60" i="5"/>
  <c r="G60" i="5"/>
  <c r="I60" i="5"/>
  <c r="F60" i="5"/>
  <c r="X60" i="5"/>
  <c r="F61" i="5"/>
  <c r="R61" i="5"/>
  <c r="I61" i="5"/>
  <c r="G61" i="5"/>
  <c r="H61" i="5"/>
  <c r="X61" i="5"/>
  <c r="H62" i="5"/>
  <c r="R62" i="5"/>
  <c r="I62" i="5"/>
  <c r="F62" i="5"/>
  <c r="G62" i="5"/>
  <c r="H63" i="5"/>
  <c r="F63" i="5"/>
  <c r="I63" i="5"/>
  <c r="R63" i="5"/>
  <c r="G63" i="5"/>
  <c r="X63" i="5"/>
  <c r="F64" i="5"/>
  <c r="G64" i="5"/>
  <c r="I64" i="5"/>
  <c r="R64" i="5"/>
  <c r="H64" i="5"/>
  <c r="X64" i="5"/>
  <c r="H65" i="5"/>
  <c r="I65" i="5"/>
  <c r="G65" i="5"/>
  <c r="R65" i="5"/>
  <c r="F65" i="5"/>
  <c r="G66" i="5"/>
  <c r="R67" i="5"/>
  <c r="I67" i="5"/>
  <c r="G67" i="5"/>
  <c r="H67" i="5"/>
  <c r="F67" i="5"/>
  <c r="X67" i="5"/>
  <c r="I68" i="5"/>
  <c r="F68" i="5"/>
  <c r="H68" i="5"/>
  <c r="R68" i="5"/>
  <c r="G68" i="5"/>
  <c r="X68" i="5"/>
  <c r="H69" i="5"/>
  <c r="F69" i="5"/>
  <c r="I69" i="5"/>
  <c r="G69" i="5"/>
  <c r="R69" i="5"/>
  <c r="X69" i="5"/>
  <c r="R70" i="5"/>
  <c r="I70" i="5"/>
  <c r="H70" i="5"/>
  <c r="G70" i="5"/>
  <c r="F70" i="5"/>
  <c r="I71" i="5"/>
  <c r="R71" i="5"/>
  <c r="H71" i="5"/>
  <c r="F71" i="5"/>
  <c r="G71" i="5"/>
  <c r="X71" i="5"/>
  <c r="I72" i="5"/>
  <c r="F72" i="5"/>
  <c r="H72" i="5"/>
  <c r="R72" i="5"/>
  <c r="G72" i="5"/>
  <c r="X72" i="5"/>
  <c r="H73" i="5"/>
  <c r="I73" i="5"/>
  <c r="G73" i="5"/>
  <c r="R73" i="5"/>
  <c r="F73" i="5"/>
  <c r="X73" i="5"/>
  <c r="G74" i="5"/>
  <c r="G75" i="5"/>
  <c r="H75" i="5"/>
  <c r="F75" i="5"/>
  <c r="R75" i="5"/>
  <c r="I77" i="5"/>
  <c r="R77" i="5"/>
  <c r="F77" i="5"/>
  <c r="H77" i="5"/>
  <c r="G77" i="5"/>
  <c r="F81" i="5"/>
  <c r="H81" i="5"/>
  <c r="I81" i="5"/>
  <c r="R81" i="5"/>
  <c r="G81" i="5"/>
  <c r="G82" i="5"/>
  <c r="I82" i="5"/>
  <c r="H82" i="5"/>
  <c r="F82" i="5"/>
  <c r="R82" i="5"/>
  <c r="X82" i="5"/>
  <c r="I83" i="5"/>
  <c r="F83" i="5"/>
  <c r="H83" i="5"/>
  <c r="G83" i="5"/>
  <c r="R83" i="5"/>
  <c r="X83" i="5"/>
  <c r="H84" i="5"/>
  <c r="G84" i="5"/>
  <c r="I84" i="5"/>
  <c r="R84" i="5"/>
  <c r="F84" i="5"/>
  <c r="X84" i="5"/>
  <c r="F85" i="5"/>
  <c r="R85" i="5"/>
  <c r="H85" i="5"/>
  <c r="G85" i="5"/>
  <c r="I85" i="5"/>
  <c r="R86" i="5"/>
  <c r="G86" i="5"/>
  <c r="I86" i="5"/>
  <c r="F86" i="5"/>
  <c r="H86" i="5"/>
  <c r="X86" i="5"/>
  <c r="F90" i="5"/>
  <c r="I90" i="5"/>
  <c r="G90" i="5"/>
  <c r="R90" i="5"/>
  <c r="H90" i="5"/>
  <c r="X90" i="5"/>
  <c r="H98" i="5"/>
  <c r="R98" i="5"/>
  <c r="X98" i="5"/>
  <c r="I101" i="5"/>
  <c r="R101" i="5"/>
  <c r="F101" i="5"/>
  <c r="G101" i="5"/>
  <c r="H101" i="5"/>
  <c r="G127" i="5"/>
  <c r="H127" i="5"/>
  <c r="I127" i="5"/>
  <c r="F127" i="5"/>
  <c r="R127" i="5"/>
  <c r="X127" i="5"/>
  <c r="G137" i="5"/>
  <c r="H145" i="5"/>
  <c r="I145" i="5"/>
  <c r="R145" i="5"/>
  <c r="F145" i="5"/>
  <c r="J145" i="5"/>
  <c r="G145" i="5"/>
  <c r="E145" i="5"/>
  <c r="X145" i="5" s="1"/>
  <c r="H146" i="5"/>
  <c r="F146" i="5"/>
  <c r="G146" i="5"/>
  <c r="I146" i="5"/>
  <c r="J146" i="5"/>
  <c r="R146" i="5"/>
  <c r="E146" i="5"/>
  <c r="X146" i="5"/>
  <c r="V153" i="5"/>
  <c r="G153" i="5"/>
  <c r="J166" i="5"/>
  <c r="H166" i="5"/>
  <c r="F166" i="5"/>
  <c r="G166" i="5"/>
  <c r="R166" i="5"/>
  <c r="I166" i="5"/>
  <c r="E166" i="5"/>
  <c r="X166" i="5" s="1"/>
  <c r="V169" i="5"/>
  <c r="G169" i="5"/>
  <c r="V177" i="5"/>
  <c r="G177" i="5"/>
  <c r="J178" i="5"/>
  <c r="I178" i="5"/>
  <c r="F178" i="5"/>
  <c r="H178" i="5"/>
  <c r="G178" i="5"/>
  <c r="R178" i="5"/>
  <c r="E178" i="5"/>
  <c r="X178" i="5" s="1"/>
  <c r="G179" i="5"/>
  <c r="J179" i="5"/>
  <c r="R179" i="5"/>
  <c r="H179" i="5"/>
  <c r="I179" i="5"/>
  <c r="F179" i="5"/>
  <c r="E179" i="5"/>
  <c r="X179" i="5"/>
  <c r="H180" i="5"/>
  <c r="R180" i="5"/>
  <c r="F180" i="5"/>
  <c r="J180" i="5"/>
  <c r="G180" i="5"/>
  <c r="I180" i="5"/>
  <c r="E180" i="5"/>
  <c r="X180" i="5" s="1"/>
  <c r="I181" i="5"/>
  <c r="H181" i="5"/>
  <c r="R181" i="5"/>
  <c r="F181" i="5"/>
  <c r="G181" i="5"/>
  <c r="J181" i="5"/>
  <c r="E181" i="5"/>
  <c r="X181" i="5" s="1"/>
  <c r="G187" i="5"/>
  <c r="F187" i="5"/>
  <c r="R187" i="5"/>
  <c r="I187" i="5"/>
  <c r="H187" i="5"/>
  <c r="J187" i="5"/>
  <c r="E187" i="5"/>
  <c r="X187" i="5" s="1"/>
  <c r="G188" i="5"/>
  <c r="I188" i="5"/>
  <c r="H188" i="5"/>
  <c r="F188" i="5"/>
  <c r="R188" i="5"/>
  <c r="J188" i="5"/>
  <c r="E188" i="5"/>
  <c r="X188" i="5" s="1"/>
  <c r="I189" i="5"/>
  <c r="F189" i="5"/>
  <c r="G189" i="5"/>
  <c r="J189" i="5"/>
  <c r="R189" i="5"/>
  <c r="H189" i="5"/>
  <c r="E189" i="5"/>
  <c r="X189" i="5" s="1"/>
  <c r="I191" i="5"/>
  <c r="G191" i="5"/>
  <c r="R191" i="5"/>
  <c r="F191" i="5"/>
  <c r="J191" i="5"/>
  <c r="H191" i="5"/>
  <c r="E191" i="5"/>
  <c r="X191" i="5"/>
  <c r="I192" i="5"/>
  <c r="R192" i="5"/>
  <c r="F192" i="5"/>
  <c r="H192" i="5"/>
  <c r="G192" i="5"/>
  <c r="J192" i="5"/>
  <c r="E192" i="5"/>
  <c r="X192" i="5" s="1"/>
  <c r="H193" i="5"/>
  <c r="G193" i="5"/>
  <c r="J193" i="5"/>
  <c r="F193" i="5"/>
  <c r="R193" i="5"/>
  <c r="I193" i="5"/>
  <c r="E193" i="5"/>
  <c r="X193" i="5" s="1"/>
  <c r="J194" i="5"/>
  <c r="G194" i="5"/>
  <c r="F194" i="5"/>
  <c r="H194" i="5"/>
  <c r="I194" i="5"/>
  <c r="R194" i="5"/>
  <c r="E194" i="5"/>
  <c r="X194" i="5" s="1"/>
  <c r="H195" i="5"/>
  <c r="I195" i="5"/>
  <c r="R195" i="5"/>
  <c r="G195" i="5"/>
  <c r="F195" i="5"/>
  <c r="J195" i="5"/>
  <c r="E195" i="5"/>
  <c r="X195" i="5" s="1"/>
  <c r="J196" i="5"/>
  <c r="F196" i="5"/>
  <c r="I196" i="5"/>
  <c r="R196" i="5"/>
  <c r="H196" i="5"/>
  <c r="G196" i="5"/>
  <c r="E196" i="5"/>
  <c r="X196" i="5" s="1"/>
  <c r="G197" i="5"/>
  <c r="F197" i="5"/>
  <c r="H197" i="5"/>
  <c r="R197" i="5"/>
  <c r="I197" i="5"/>
  <c r="J197" i="5"/>
  <c r="E197" i="5"/>
  <c r="X197" i="5" s="1"/>
  <c r="J198" i="5"/>
  <c r="F198" i="5"/>
  <c r="H198" i="5"/>
  <c r="I198" i="5"/>
  <c r="R198" i="5"/>
  <c r="G198" i="5"/>
  <c r="E198" i="5"/>
  <c r="X198" i="5" s="1"/>
  <c r="H199" i="5"/>
  <c r="G199" i="5"/>
  <c r="R199" i="5"/>
  <c r="I199" i="5"/>
  <c r="F199" i="5"/>
  <c r="J199" i="5"/>
  <c r="E199" i="5"/>
  <c r="X199" i="5" s="1"/>
  <c r="J200" i="5"/>
  <c r="F200" i="5"/>
  <c r="G200" i="5"/>
  <c r="H200" i="5"/>
  <c r="R200" i="5"/>
  <c r="I200" i="5"/>
  <c r="E200" i="5"/>
  <c r="X200" i="5"/>
  <c r="V201" i="5"/>
  <c r="G201" i="5"/>
  <c r="I202" i="5"/>
  <c r="F202" i="5"/>
  <c r="R202" i="5"/>
  <c r="G202" i="5"/>
  <c r="H202" i="5"/>
  <c r="J202" i="5"/>
  <c r="E202" i="5"/>
  <c r="X202" i="5" s="1"/>
  <c r="G203" i="5"/>
  <c r="F203" i="5"/>
  <c r="J203" i="5"/>
  <c r="I203" i="5"/>
  <c r="R203" i="5"/>
  <c r="H203" i="5"/>
  <c r="E203" i="5"/>
  <c r="X203" i="5" s="1"/>
  <c r="I204" i="5"/>
  <c r="H204" i="5"/>
  <c r="R204" i="5"/>
  <c r="G204" i="5"/>
  <c r="F204" i="5"/>
  <c r="J204" i="5"/>
  <c r="E204" i="5"/>
  <c r="X204" i="5" s="1"/>
  <c r="F205" i="5"/>
  <c r="H205" i="5"/>
  <c r="R205" i="5"/>
  <c r="G205" i="5"/>
  <c r="I205" i="5"/>
  <c r="J205" i="5"/>
  <c r="E205" i="5"/>
  <c r="X205" i="5" s="1"/>
  <c r="G206" i="5"/>
  <c r="F206" i="5"/>
  <c r="I206" i="5"/>
  <c r="R206" i="5"/>
  <c r="H206" i="5"/>
  <c r="J206" i="5"/>
  <c r="E206" i="5"/>
  <c r="X206" i="5" s="1"/>
  <c r="I207" i="5"/>
  <c r="F207" i="5"/>
  <c r="G207" i="5"/>
  <c r="H207" i="5"/>
  <c r="R207" i="5"/>
  <c r="J207" i="5"/>
  <c r="E207" i="5"/>
  <c r="X207" i="5" s="1"/>
  <c r="R208" i="5"/>
  <c r="G208" i="5"/>
  <c r="I208" i="5"/>
  <c r="H208" i="5"/>
  <c r="F208" i="5"/>
  <c r="J208" i="5"/>
  <c r="E208" i="5"/>
  <c r="X208" i="5" s="1"/>
  <c r="R209" i="5"/>
  <c r="I209" i="5"/>
  <c r="F209" i="5"/>
  <c r="J209" i="5"/>
  <c r="H209" i="5"/>
  <c r="G209" i="5"/>
  <c r="E209" i="5"/>
  <c r="X209" i="5" s="1"/>
  <c r="H210" i="5"/>
  <c r="G210" i="5"/>
  <c r="I210" i="5"/>
  <c r="R210" i="5"/>
  <c r="J210" i="5"/>
  <c r="F210" i="5"/>
  <c r="E210" i="5"/>
  <c r="X210" i="5" s="1"/>
  <c r="H211" i="5"/>
  <c r="G211" i="5"/>
  <c r="F211" i="5"/>
  <c r="R211" i="5"/>
  <c r="J211" i="5"/>
  <c r="I211" i="5"/>
  <c r="E211" i="5"/>
  <c r="X211" i="5" s="1"/>
  <c r="R212" i="5"/>
  <c r="I212" i="5"/>
  <c r="G212" i="5"/>
  <c r="H212" i="5"/>
  <c r="F212" i="5"/>
  <c r="J212" i="5"/>
  <c r="E212" i="5"/>
  <c r="X212" i="5" s="1"/>
  <c r="F213" i="5"/>
  <c r="H213" i="5"/>
  <c r="G213" i="5"/>
  <c r="R213" i="5"/>
  <c r="I213" i="5"/>
  <c r="J213" i="5"/>
  <c r="E213" i="5"/>
  <c r="X213" i="5" s="1"/>
  <c r="V214" i="5"/>
  <c r="G214" i="5"/>
  <c r="R215" i="5"/>
  <c r="F215" i="5"/>
  <c r="I215" i="5"/>
  <c r="H215" i="5"/>
  <c r="G215" i="5"/>
  <c r="J215" i="5"/>
  <c r="E215" i="5"/>
  <c r="X215" i="5" s="1"/>
  <c r="J216" i="5"/>
  <c r="I216" i="5"/>
  <c r="R216" i="5"/>
  <c r="H216" i="5"/>
  <c r="G216" i="5"/>
  <c r="F216" i="5"/>
  <c r="E216" i="5"/>
  <c r="X216" i="5" s="1"/>
  <c r="R217" i="5"/>
  <c r="H217" i="5"/>
  <c r="G217" i="5"/>
  <c r="I217" i="5"/>
  <c r="F217" i="5"/>
  <c r="J217" i="5"/>
  <c r="E217" i="5"/>
  <c r="X217" i="5" s="1"/>
  <c r="J218" i="5"/>
  <c r="I218" i="5"/>
  <c r="F218" i="5"/>
  <c r="H218" i="5"/>
  <c r="R218" i="5"/>
  <c r="G218" i="5"/>
  <c r="E218" i="5"/>
  <c r="X218" i="5" s="1"/>
  <c r="J219" i="5"/>
  <c r="G219" i="5"/>
  <c r="R219" i="5"/>
  <c r="F219" i="5"/>
  <c r="I219" i="5"/>
  <c r="H219" i="5"/>
  <c r="E219" i="5"/>
  <c r="X219" i="5" s="1"/>
  <c r="H220" i="5"/>
  <c r="I220" i="5"/>
  <c r="G220" i="5"/>
  <c r="R220" i="5"/>
  <c r="F220" i="5"/>
  <c r="J220" i="5"/>
  <c r="E220" i="5"/>
  <c r="X220" i="5" s="1"/>
  <c r="J221" i="5"/>
  <c r="I221" i="5"/>
  <c r="F221" i="5"/>
  <c r="H221" i="5"/>
  <c r="G221" i="5"/>
  <c r="R221" i="5"/>
  <c r="E221" i="5"/>
  <c r="X221" i="5" s="1"/>
  <c r="V222" i="5"/>
  <c r="G222" i="5"/>
  <c r="I223" i="5"/>
  <c r="J223" i="5"/>
  <c r="H223" i="5"/>
  <c r="F223" i="5"/>
  <c r="R223" i="5"/>
  <c r="G223" i="5"/>
  <c r="E223" i="5"/>
  <c r="X223" i="5" s="1"/>
  <c r="J224" i="5"/>
  <c r="F224" i="5"/>
  <c r="R224" i="5"/>
  <c r="H224" i="5"/>
  <c r="G224" i="5"/>
  <c r="I224" i="5"/>
  <c r="E224" i="5"/>
  <c r="X224" i="5" s="1"/>
  <c r="J225" i="5"/>
  <c r="R225" i="5"/>
  <c r="F225" i="5"/>
  <c r="G225" i="5"/>
  <c r="H225" i="5"/>
  <c r="I225" i="5"/>
  <c r="E225" i="5"/>
  <c r="X225" i="5" s="1"/>
  <c r="R226" i="5"/>
  <c r="G226" i="5"/>
  <c r="I226" i="5"/>
  <c r="H226" i="5"/>
  <c r="J226" i="5"/>
  <c r="F226" i="5"/>
  <c r="E226" i="5"/>
  <c r="X226" i="5" s="1"/>
  <c r="I227" i="5"/>
  <c r="F227" i="5"/>
  <c r="R227" i="5"/>
  <c r="H227" i="5"/>
  <c r="J227" i="5"/>
  <c r="G227" i="5"/>
  <c r="E227" i="5"/>
  <c r="X227" i="5" s="1"/>
  <c r="G228" i="5"/>
  <c r="H228" i="5"/>
  <c r="I228" i="5"/>
  <c r="F228" i="5"/>
  <c r="J228" i="5"/>
  <c r="R228" i="5"/>
  <c r="E228" i="5"/>
  <c r="X228" i="5" s="1"/>
  <c r="G229" i="5"/>
  <c r="R229" i="5"/>
  <c r="F229" i="5"/>
  <c r="I229" i="5"/>
  <c r="J229" i="5"/>
  <c r="H229" i="5"/>
  <c r="E229" i="5"/>
  <c r="X229" i="5" s="1"/>
  <c r="J230" i="5"/>
  <c r="R230" i="5"/>
  <c r="I230" i="5"/>
  <c r="G230" i="5"/>
  <c r="H230" i="5"/>
  <c r="F230" i="5"/>
  <c r="E230" i="5"/>
  <c r="X230" i="5" s="1"/>
  <c r="I231" i="5"/>
  <c r="G231" i="5"/>
  <c r="R231" i="5"/>
  <c r="F231" i="5"/>
  <c r="H231" i="5"/>
  <c r="J231" i="5"/>
  <c r="E231" i="5"/>
  <c r="X231" i="5" s="1"/>
  <c r="F232" i="5"/>
  <c r="J232" i="5"/>
  <c r="R232" i="5"/>
  <c r="H232" i="5"/>
  <c r="I232" i="5"/>
  <c r="G232" i="5"/>
  <c r="E232" i="5"/>
  <c r="X232" i="5" s="1"/>
  <c r="V233" i="5"/>
  <c r="G233" i="5"/>
  <c r="H234" i="5"/>
  <c r="G234" i="5"/>
  <c r="F234" i="5"/>
  <c r="R234" i="5"/>
  <c r="J234" i="5"/>
  <c r="I234" i="5"/>
  <c r="E234" i="5"/>
  <c r="X234" i="5" s="1"/>
  <c r="I235" i="5"/>
  <c r="F235" i="5"/>
  <c r="J235" i="5"/>
  <c r="R235" i="5"/>
  <c r="H235" i="5"/>
  <c r="G235" i="5"/>
  <c r="E235" i="5"/>
  <c r="X235" i="5" s="1"/>
  <c r="F236" i="5"/>
  <c r="I236" i="5"/>
  <c r="H236" i="5"/>
  <c r="R236" i="5"/>
  <c r="G236" i="5"/>
  <c r="J236" i="5"/>
  <c r="E236" i="5"/>
  <c r="X236" i="5" s="1"/>
  <c r="F237" i="5"/>
  <c r="I237" i="5"/>
  <c r="H237" i="5"/>
  <c r="G237" i="5"/>
  <c r="J237" i="5"/>
  <c r="R237" i="5"/>
  <c r="E237" i="5"/>
  <c r="X237" i="5" s="1"/>
  <c r="J238" i="5"/>
  <c r="I238" i="5"/>
  <c r="G238" i="5"/>
  <c r="F238" i="5"/>
  <c r="H238" i="5"/>
  <c r="R238" i="5"/>
  <c r="E238" i="5"/>
  <c r="X238" i="5" s="1"/>
  <c r="F239" i="5"/>
  <c r="H239" i="5"/>
  <c r="R239" i="5"/>
  <c r="I239" i="5"/>
  <c r="G239" i="5"/>
  <c r="J239" i="5"/>
  <c r="E239" i="5"/>
  <c r="X239" i="5" s="1"/>
  <c r="H240" i="5"/>
  <c r="J240" i="5"/>
  <c r="F240" i="5"/>
  <c r="I240" i="5"/>
  <c r="R240" i="5"/>
  <c r="G240" i="5"/>
  <c r="E240" i="5"/>
  <c r="X240" i="5" s="1"/>
  <c r="I241" i="5"/>
  <c r="G241" i="5"/>
  <c r="F241" i="5"/>
  <c r="J241" i="5"/>
  <c r="R241" i="5"/>
  <c r="H241" i="5"/>
  <c r="E241" i="5"/>
  <c r="X241" i="5" s="1"/>
  <c r="J242" i="5"/>
  <c r="H242" i="5"/>
  <c r="I242" i="5"/>
  <c r="R242" i="5"/>
  <c r="G242" i="5"/>
  <c r="F242" i="5"/>
  <c r="E242" i="5"/>
  <c r="X242" i="5" s="1"/>
  <c r="R243" i="5"/>
  <c r="F243" i="5"/>
  <c r="J243" i="5"/>
  <c r="I243" i="5"/>
  <c r="H243" i="5"/>
  <c r="G243" i="5"/>
  <c r="E243" i="5"/>
  <c r="X243" i="5" s="1"/>
  <c r="J244" i="5"/>
  <c r="R244" i="5"/>
  <c r="F244" i="5"/>
  <c r="G244" i="5"/>
  <c r="H244" i="5"/>
  <c r="I244" i="5"/>
  <c r="E244" i="5"/>
  <c r="X244" i="5" s="1"/>
  <c r="G245" i="5"/>
  <c r="I245" i="5"/>
  <c r="R245" i="5"/>
  <c r="H245" i="5"/>
  <c r="J245" i="5"/>
  <c r="F245" i="5"/>
  <c r="E245" i="5"/>
  <c r="X245" i="5" s="1"/>
  <c r="F246" i="5"/>
  <c r="I246" i="5"/>
  <c r="G246" i="5"/>
  <c r="J246" i="5"/>
  <c r="H246" i="5"/>
  <c r="R246" i="5"/>
  <c r="E246" i="5"/>
  <c r="X246" i="5" s="1"/>
  <c r="H247" i="5"/>
  <c r="I247" i="5"/>
  <c r="R247" i="5"/>
  <c r="J247" i="5"/>
  <c r="G247" i="5"/>
  <c r="F247" i="5"/>
  <c r="E247" i="5"/>
  <c r="X247" i="5" s="1"/>
  <c r="F248" i="5"/>
  <c r="H248" i="5"/>
  <c r="G248" i="5"/>
  <c r="I248" i="5"/>
  <c r="R248" i="5"/>
  <c r="J248" i="5"/>
  <c r="E248" i="5"/>
  <c r="X248" i="5" s="1"/>
  <c r="G249" i="5"/>
  <c r="R249" i="5"/>
  <c r="I249" i="5"/>
  <c r="H249" i="5"/>
  <c r="F249" i="5"/>
  <c r="J249" i="5"/>
  <c r="E249" i="5"/>
  <c r="X249" i="5" s="1"/>
  <c r="R250" i="5"/>
  <c r="G250" i="5"/>
  <c r="I250" i="5"/>
  <c r="F250" i="5"/>
  <c r="H250" i="5"/>
  <c r="J250" i="5"/>
  <c r="E250" i="5"/>
  <c r="X250" i="5" s="1"/>
  <c r="F251" i="5"/>
  <c r="R251" i="5"/>
  <c r="H251" i="5"/>
  <c r="I251" i="5"/>
  <c r="J251" i="5"/>
  <c r="G251" i="5"/>
  <c r="E251" i="5"/>
  <c r="X251" i="5" s="1"/>
  <c r="R252" i="5"/>
  <c r="J252" i="5"/>
  <c r="I252" i="5"/>
  <c r="G252" i="5"/>
  <c r="H252" i="5"/>
  <c r="F252" i="5"/>
  <c r="E252" i="5"/>
  <c r="X252" i="5" s="1"/>
  <c r="J253" i="5"/>
  <c r="I253" i="5"/>
  <c r="R253" i="5"/>
  <c r="F253" i="5"/>
  <c r="G253" i="5"/>
  <c r="H253" i="5"/>
  <c r="E253" i="5"/>
  <c r="X253" i="5" s="1"/>
  <c r="V254" i="5"/>
  <c r="G254" i="5"/>
  <c r="F255" i="5"/>
  <c r="R255" i="5"/>
  <c r="J255" i="5"/>
  <c r="H255" i="5"/>
  <c r="I255" i="5"/>
  <c r="G255" i="5"/>
  <c r="E255" i="5"/>
  <c r="X255" i="5" s="1"/>
  <c r="G256" i="5"/>
  <c r="I256" i="5"/>
  <c r="F256" i="5"/>
  <c r="J256" i="5"/>
  <c r="R256" i="5"/>
  <c r="H256" i="5"/>
  <c r="E256" i="5"/>
  <c r="X256" i="5" s="1"/>
  <c r="F257" i="5"/>
  <c r="J257" i="5"/>
  <c r="G257" i="5"/>
  <c r="I257" i="5"/>
  <c r="R257" i="5"/>
  <c r="H257" i="5"/>
  <c r="E257" i="5"/>
  <c r="X257" i="5" s="1"/>
  <c r="G258" i="5"/>
  <c r="H258" i="5"/>
  <c r="F258" i="5"/>
  <c r="R258" i="5"/>
  <c r="J258" i="5"/>
  <c r="I258" i="5"/>
  <c r="E258" i="5"/>
  <c r="X258" i="5" s="1"/>
  <c r="I259" i="5"/>
  <c r="J259" i="5"/>
  <c r="H259" i="5"/>
  <c r="F259" i="5"/>
  <c r="G259" i="5"/>
  <c r="R259" i="5"/>
  <c r="E259" i="5"/>
  <c r="X259" i="5" s="1"/>
  <c r="F260" i="5"/>
  <c r="R260" i="5"/>
  <c r="G260" i="5"/>
  <c r="H260" i="5"/>
  <c r="J260" i="5"/>
  <c r="I260" i="5"/>
  <c r="E260" i="5"/>
  <c r="X260" i="5" s="1"/>
  <c r="F261" i="5"/>
  <c r="R261" i="5"/>
  <c r="G261" i="5"/>
  <c r="I261" i="5"/>
  <c r="J261" i="5"/>
  <c r="H261" i="5"/>
  <c r="E261" i="5"/>
  <c r="X261" i="5" s="1"/>
  <c r="F262" i="5"/>
  <c r="H262" i="5"/>
  <c r="R262" i="5"/>
  <c r="G262" i="5"/>
  <c r="I262" i="5"/>
  <c r="J262" i="5"/>
  <c r="E262" i="5"/>
  <c r="X262" i="5" s="1"/>
  <c r="F263" i="5"/>
  <c r="I263" i="5"/>
  <c r="H263" i="5"/>
  <c r="J263" i="5"/>
  <c r="G263" i="5"/>
  <c r="R263" i="5"/>
  <c r="E263" i="5"/>
  <c r="X263" i="5" s="1"/>
  <c r="J264" i="5"/>
  <c r="H264" i="5"/>
  <c r="R264" i="5"/>
  <c r="F264" i="5"/>
  <c r="G264" i="5"/>
  <c r="I264" i="5"/>
  <c r="E264" i="5"/>
  <c r="X264" i="5" s="1"/>
  <c r="V265" i="5"/>
  <c r="G265" i="5"/>
  <c r="I266" i="5"/>
  <c r="J266" i="5"/>
  <c r="H266" i="5"/>
  <c r="G266" i="5"/>
  <c r="F266" i="5"/>
  <c r="R266" i="5"/>
  <c r="E266" i="5"/>
  <c r="X266" i="5" s="1"/>
  <c r="I267" i="5"/>
  <c r="R267" i="5"/>
  <c r="F267" i="5"/>
  <c r="H267" i="5"/>
  <c r="G267" i="5"/>
  <c r="J267" i="5"/>
  <c r="E267" i="5"/>
  <c r="X267" i="5" s="1"/>
  <c r="H268" i="5"/>
  <c r="F268" i="5"/>
  <c r="G268" i="5"/>
  <c r="I268" i="5"/>
  <c r="J268" i="5"/>
  <c r="R268" i="5"/>
  <c r="E268" i="5"/>
  <c r="X268" i="5" s="1"/>
  <c r="G269" i="5"/>
  <c r="H269" i="5"/>
  <c r="R269" i="5"/>
  <c r="I269" i="5"/>
  <c r="J269" i="5"/>
  <c r="F269" i="5"/>
  <c r="E269" i="5"/>
  <c r="X269" i="5" s="1"/>
  <c r="F270" i="5"/>
  <c r="H270" i="5"/>
  <c r="G270" i="5"/>
  <c r="I270" i="5"/>
  <c r="R270" i="5"/>
  <c r="J270" i="5"/>
  <c r="E270" i="5"/>
  <c r="X270" i="5" s="1"/>
  <c r="F271" i="5"/>
  <c r="R271" i="5"/>
  <c r="H271" i="5"/>
  <c r="I271" i="5"/>
  <c r="G271" i="5"/>
  <c r="J271" i="5"/>
  <c r="E271" i="5"/>
  <c r="X271" i="5" s="1"/>
  <c r="J272" i="5"/>
  <c r="H272" i="5"/>
  <c r="I272" i="5"/>
  <c r="F272" i="5"/>
  <c r="R272" i="5"/>
  <c r="G272" i="5"/>
  <c r="E272" i="5"/>
  <c r="X272" i="5" s="1"/>
  <c r="V273" i="5"/>
  <c r="G273" i="5"/>
  <c r="R274" i="5"/>
  <c r="I274" i="5"/>
  <c r="G274" i="5"/>
  <c r="F274" i="5"/>
  <c r="H274" i="5"/>
  <c r="J274" i="5"/>
  <c r="E274" i="5"/>
  <c r="X274" i="5" s="1"/>
  <c r="R275" i="5"/>
  <c r="J275" i="5"/>
  <c r="G275" i="5"/>
  <c r="I275" i="5"/>
  <c r="H275" i="5"/>
  <c r="F275" i="5"/>
  <c r="E275" i="5"/>
  <c r="X275" i="5" s="1"/>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H279" i="5"/>
  <c r="R279" i="5"/>
  <c r="F279" i="5"/>
  <c r="J279" i="5"/>
  <c r="G279" i="5"/>
  <c r="E279" i="5"/>
  <c r="X279" i="5" s="1"/>
  <c r="H280" i="5"/>
  <c r="J280" i="5"/>
  <c r="I280" i="5"/>
  <c r="F280" i="5"/>
  <c r="R280" i="5"/>
  <c r="G280" i="5"/>
  <c r="E280" i="5"/>
  <c r="X280" i="5" s="1"/>
  <c r="G281" i="5"/>
  <c r="R281" i="5"/>
  <c r="I281" i="5"/>
  <c r="J281" i="5"/>
  <c r="F281" i="5"/>
  <c r="H281" i="5"/>
  <c r="E281" i="5"/>
  <c r="X281" i="5" s="1"/>
  <c r="I282" i="5"/>
  <c r="H282" i="5"/>
  <c r="R282" i="5"/>
  <c r="F282" i="5"/>
  <c r="G282" i="5"/>
  <c r="J282" i="5"/>
  <c r="E282" i="5"/>
  <c r="X282" i="5" s="1"/>
  <c r="J283" i="5"/>
  <c r="R283" i="5"/>
  <c r="I283" i="5"/>
  <c r="F283" i="5"/>
  <c r="H283" i="5"/>
  <c r="G283" i="5"/>
  <c r="E283" i="5"/>
  <c r="X283" i="5" s="1"/>
  <c r="G284" i="5"/>
  <c r="F284" i="5"/>
  <c r="R284" i="5"/>
  <c r="H284" i="5"/>
  <c r="I284" i="5"/>
  <c r="J284" i="5"/>
  <c r="E284" i="5"/>
  <c r="X284" i="5" s="1"/>
  <c r="H285" i="5"/>
  <c r="G285" i="5"/>
  <c r="J285" i="5"/>
  <c r="F285" i="5"/>
  <c r="I285" i="5"/>
  <c r="R285" i="5"/>
  <c r="E285" i="5"/>
  <c r="X285" i="5" s="1"/>
  <c r="V286" i="5"/>
  <c r="G286" i="5"/>
  <c r="I287" i="5"/>
  <c r="R287" i="5"/>
  <c r="J287" i="5"/>
  <c r="H287" i="5"/>
  <c r="F287" i="5"/>
  <c r="G287" i="5"/>
  <c r="E287" i="5"/>
  <c r="X287" i="5" s="1"/>
  <c r="J288" i="5"/>
  <c r="F288" i="5"/>
  <c r="R288" i="5"/>
  <c r="G288" i="5"/>
  <c r="I288" i="5"/>
  <c r="H288" i="5"/>
  <c r="E288" i="5"/>
  <c r="X288" i="5" s="1"/>
  <c r="H289" i="5"/>
  <c r="F289" i="5"/>
  <c r="R289" i="5"/>
  <c r="G289" i="5"/>
  <c r="I289" i="5"/>
  <c r="J289" i="5"/>
  <c r="E289" i="5"/>
  <c r="X289" i="5" s="1"/>
  <c r="J290" i="5"/>
  <c r="H290" i="5"/>
  <c r="G290" i="5"/>
  <c r="R290" i="5"/>
  <c r="I290" i="5"/>
  <c r="F290" i="5"/>
  <c r="E290" i="5"/>
  <c r="X290" i="5" s="1"/>
  <c r="H291" i="5"/>
  <c r="F291" i="5"/>
  <c r="R291" i="5"/>
  <c r="I291" i="5"/>
  <c r="G291" i="5"/>
  <c r="J291" i="5"/>
  <c r="E291" i="5"/>
  <c r="X291" i="5" s="1"/>
  <c r="J292" i="5"/>
  <c r="H292" i="5"/>
  <c r="G292" i="5"/>
  <c r="R292" i="5"/>
  <c r="F292" i="5"/>
  <c r="I292" i="5"/>
  <c r="E292" i="5"/>
  <c r="X292" i="5" s="1"/>
  <c r="F293" i="5"/>
  <c r="I293" i="5"/>
  <c r="G293" i="5"/>
  <c r="R293" i="5"/>
  <c r="J293" i="5"/>
  <c r="H293" i="5"/>
  <c r="E293" i="5"/>
  <c r="X293" i="5" s="1"/>
  <c r="R294" i="5"/>
  <c r="J294" i="5"/>
  <c r="H294" i="5"/>
  <c r="G294" i="5"/>
  <c r="I294" i="5"/>
  <c r="F294" i="5"/>
  <c r="E294" i="5"/>
  <c r="X294" i="5" s="1"/>
  <c r="H295" i="5"/>
  <c r="G295" i="5"/>
  <c r="R295" i="5"/>
  <c r="I295" i="5"/>
  <c r="J295" i="5"/>
  <c r="F295" i="5"/>
  <c r="E295" i="5"/>
  <c r="X295" i="5" s="1"/>
  <c r="R296" i="5"/>
  <c r="J296" i="5"/>
  <c r="G296" i="5"/>
  <c r="I296" i="5"/>
  <c r="F296" i="5"/>
  <c r="H296" i="5"/>
  <c r="E296" i="5"/>
  <c r="X296" i="5" s="1"/>
  <c r="V297" i="5"/>
  <c r="G297" i="5"/>
  <c r="R298" i="5"/>
  <c r="I298" i="5"/>
  <c r="H298" i="5"/>
  <c r="G298" i="5"/>
  <c r="J298" i="5"/>
  <c r="F298" i="5"/>
  <c r="E298" i="5"/>
  <c r="X298" i="5" s="1"/>
  <c r="I299" i="5"/>
  <c r="R299" i="5"/>
  <c r="H299" i="5"/>
  <c r="G299" i="5"/>
  <c r="F299" i="5"/>
  <c r="J299" i="5"/>
  <c r="E299" i="5"/>
  <c r="X299" i="5" s="1"/>
  <c r="I300" i="5"/>
  <c r="F300" i="5"/>
  <c r="H300" i="5"/>
  <c r="G300" i="5"/>
  <c r="R300" i="5"/>
  <c r="J300" i="5"/>
  <c r="E300" i="5"/>
  <c r="X300" i="5" s="1"/>
  <c r="I301" i="5"/>
  <c r="J301" i="5"/>
  <c r="R301" i="5"/>
  <c r="H301" i="5"/>
  <c r="G301" i="5"/>
  <c r="F301" i="5"/>
  <c r="E301" i="5"/>
  <c r="X301" i="5" s="1"/>
  <c r="J302" i="5"/>
  <c r="G302" i="5"/>
  <c r="I302" i="5"/>
  <c r="F302" i="5"/>
  <c r="H302" i="5"/>
  <c r="R302" i="5"/>
  <c r="E302" i="5"/>
  <c r="X302" i="5" s="1"/>
  <c r="H303" i="5"/>
  <c r="J303" i="5"/>
  <c r="F303" i="5"/>
  <c r="I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s="1"/>
  <c r="G307" i="5"/>
  <c r="H307" i="5"/>
  <c r="I307" i="5"/>
  <c r="F307" i="5"/>
  <c r="R307" i="5"/>
  <c r="J307" i="5"/>
  <c r="E307" i="5"/>
  <c r="X307" i="5" s="1"/>
  <c r="J308" i="5"/>
  <c r="H308" i="5"/>
  <c r="I308" i="5"/>
  <c r="R308" i="5"/>
  <c r="G308" i="5"/>
  <c r="F308" i="5"/>
  <c r="E308" i="5"/>
  <c r="X308" i="5" s="1"/>
  <c r="J314" i="5"/>
  <c r="I314" i="5"/>
  <c r="R314" i="5"/>
  <c r="G314" i="5"/>
  <c r="H314" i="5"/>
  <c r="F314" i="5"/>
  <c r="E314" i="5"/>
  <c r="X314" i="5" s="1"/>
  <c r="G317" i="5"/>
  <c r="I317" i="5"/>
  <c r="R317" i="5"/>
  <c r="J317" i="5"/>
  <c r="H317" i="5"/>
  <c r="F317" i="5"/>
  <c r="E317" i="5"/>
  <c r="X317" i="5" s="1"/>
  <c r="V318" i="5"/>
  <c r="G318" i="5"/>
  <c r="F325" i="5"/>
  <c r="H325" i="5"/>
  <c r="R325" i="5"/>
  <c r="J325" i="5"/>
  <c r="I325" i="5"/>
  <c r="G325" i="5"/>
  <c r="E325" i="5"/>
  <c r="X325" i="5" s="1"/>
  <c r="V326" i="5"/>
  <c r="G326" i="5"/>
  <c r="I327" i="5"/>
  <c r="G327" i="5"/>
  <c r="R327" i="5"/>
  <c r="H327" i="5"/>
  <c r="F327" i="5"/>
  <c r="J327" i="5"/>
  <c r="E327" i="5"/>
  <c r="X327" i="5"/>
  <c r="G328" i="5"/>
  <c r="H328" i="5"/>
  <c r="F328" i="5"/>
  <c r="J328" i="5"/>
  <c r="I328" i="5"/>
  <c r="R328" i="5"/>
  <c r="E328" i="5"/>
  <c r="X328" i="5" s="1"/>
  <c r="V329" i="5"/>
  <c r="G329" i="5"/>
  <c r="H331" i="5"/>
  <c r="F331" i="5"/>
  <c r="J331" i="5"/>
  <c r="G331" i="5"/>
  <c r="R331" i="5"/>
  <c r="I331" i="5"/>
  <c r="E331" i="5"/>
  <c r="X331" i="5" s="1"/>
  <c r="J333" i="5"/>
  <c r="R333" i="5"/>
  <c r="F333" i="5"/>
  <c r="G333" i="5"/>
  <c r="I333" i="5"/>
  <c r="H333" i="5"/>
  <c r="E333" i="5"/>
  <c r="X333" i="5" s="1"/>
  <c r="J335" i="5"/>
  <c r="R335" i="5"/>
  <c r="H335" i="5"/>
  <c r="I335" i="5"/>
  <c r="F335" i="5"/>
  <c r="G335" i="5"/>
  <c r="E335" i="5"/>
  <c r="X335" i="5" s="1"/>
  <c r="V337" i="5"/>
  <c r="G337" i="5"/>
  <c r="H338" i="5"/>
  <c r="R338" i="5"/>
  <c r="G338" i="5"/>
  <c r="F338" i="5"/>
  <c r="J338" i="5"/>
  <c r="I338" i="5"/>
  <c r="E338" i="5"/>
  <c r="X338" i="5" s="1"/>
  <c r="J341" i="5"/>
  <c r="H341" i="5"/>
  <c r="F341" i="5"/>
  <c r="G341" i="5"/>
  <c r="I341" i="5"/>
  <c r="R341" i="5"/>
  <c r="E341" i="5"/>
  <c r="X341" i="5" s="1"/>
  <c r="V345" i="5"/>
  <c r="G345" i="5"/>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s="1"/>
  <c r="V366" i="5"/>
  <c r="G366" i="5"/>
  <c r="F387" i="5"/>
  <c r="G387" i="5"/>
  <c r="I387" i="5"/>
  <c r="J387" i="5"/>
  <c r="R387" i="5"/>
  <c r="H387" i="5"/>
  <c r="E387" i="5"/>
  <c r="X387" i="5"/>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J415" i="5"/>
  <c r="H415" i="5"/>
  <c r="G415" i="5"/>
  <c r="R415" i="5"/>
  <c r="F415" i="5"/>
  <c r="I415" i="5"/>
  <c r="E415" i="5"/>
  <c r="X415" i="5" s="1"/>
  <c r="V425" i="5"/>
  <c r="G425" i="5"/>
  <c r="G434" i="5"/>
  <c r="F434" i="5"/>
  <c r="I434" i="5"/>
  <c r="H434" i="5"/>
  <c r="R434" i="5"/>
  <c r="J434" i="5"/>
  <c r="E434" i="5"/>
  <c r="X434" i="5" s="1"/>
  <c r="H436" i="5"/>
  <c r="I436" i="5"/>
  <c r="J436" i="5"/>
  <c r="F436" i="5"/>
  <c r="R436" i="5"/>
  <c r="G436" i="5"/>
  <c r="E436" i="5"/>
  <c r="X436" i="5" s="1"/>
  <c r="V438" i="5"/>
  <c r="G438" i="5"/>
  <c r="V449" i="5"/>
  <c r="G449" i="5"/>
  <c r="V465" i="5"/>
  <c r="G465" i="5"/>
  <c r="V470" i="5"/>
  <c r="G470" i="5"/>
  <c r="R476" i="5"/>
  <c r="I476" i="5"/>
  <c r="H476" i="5"/>
  <c r="J476" i="5"/>
  <c r="F476" i="5"/>
  <c r="G476" i="5"/>
  <c r="E476" i="5"/>
  <c r="X476" i="5" s="1"/>
  <c r="V481" i="5"/>
  <c r="G481" i="5"/>
  <c r="V486" i="5"/>
  <c r="G486" i="5"/>
  <c r="H488" i="5"/>
  <c r="R488" i="5"/>
  <c r="I488" i="5"/>
  <c r="F488" i="5"/>
  <c r="G488" i="5"/>
  <c r="J488" i="5"/>
  <c r="E488" i="5"/>
  <c r="X488" i="5" s="1"/>
  <c r="V489" i="5"/>
  <c r="G489" i="5"/>
  <c r="V502" i="5"/>
  <c r="G502" i="5"/>
  <c r="V505" i="5"/>
  <c r="G505" i="5"/>
  <c r="H514" i="5"/>
  <c r="R514" i="5"/>
  <c r="F514" i="5"/>
  <c r="G514" i="5"/>
  <c r="I514" i="5"/>
  <c r="J514" i="5"/>
  <c r="E514" i="5"/>
  <c r="X514" i="5" s="1"/>
  <c r="V521" i="5"/>
  <c r="G521" i="5"/>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s="1"/>
  <c r="R549" i="5"/>
  <c r="J549" i="5"/>
  <c r="I549" i="5"/>
  <c r="H549" i="5"/>
  <c r="F549" i="5"/>
  <c r="G549" i="5"/>
  <c r="E549" i="5"/>
  <c r="X549" i="5" s="1"/>
  <c r="V558" i="5"/>
  <c r="G558" i="5"/>
  <c r="V561" i="5"/>
  <c r="G561" i="5"/>
  <c r="I567" i="5"/>
  <c r="R567" i="5"/>
  <c r="H567" i="5"/>
  <c r="J567" i="5"/>
  <c r="G567" i="5"/>
  <c r="F567" i="5"/>
  <c r="E567" i="5"/>
  <c r="X567" i="5" s="1"/>
  <c r="F568" i="5"/>
  <c r="I568" i="5"/>
  <c r="H568" i="5"/>
  <c r="J568" i="5"/>
  <c r="R568" i="5"/>
  <c r="G568" i="5"/>
  <c r="E568" i="5"/>
  <c r="X568" i="5" s="1"/>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AC8" i="5"/>
  <c r="AC9" i="5"/>
  <c r="AC10" i="5"/>
  <c r="AC11" i="5"/>
  <c r="AC12" i="5"/>
  <c r="F23" i="5"/>
  <c r="H23" i="5"/>
  <c r="R23" i="5"/>
  <c r="I23" i="5"/>
  <c r="G23" i="5"/>
  <c r="X26" i="5"/>
  <c r="R26" i="5"/>
  <c r="F26" i="5"/>
  <c r="I26" i="5"/>
  <c r="H26" i="5"/>
  <c r="H42" i="5"/>
  <c r="R42" i="5"/>
  <c r="X42" i="5"/>
  <c r="F5" i="5"/>
  <c r="H5" i="5"/>
  <c r="I5" i="5"/>
  <c r="R5" i="5"/>
  <c r="F12" i="5"/>
  <c r="H12" i="5"/>
  <c r="H14" i="5"/>
  <c r="I16" i="5"/>
  <c r="H16" i="5"/>
  <c r="G16" i="5"/>
  <c r="F16" i="5"/>
  <c r="R16" i="5"/>
  <c r="X16" i="5"/>
  <c r="F17" i="5"/>
  <c r="H17" i="5"/>
  <c r="R17" i="5"/>
  <c r="R18" i="5"/>
  <c r="H18" i="5"/>
  <c r="F18" i="5"/>
  <c r="I18" i="5"/>
  <c r="G18" i="5"/>
  <c r="X18" i="5"/>
  <c r="I19" i="5"/>
  <c r="F19" i="5"/>
  <c r="F20" i="5"/>
  <c r="R20" i="5"/>
  <c r="H20" i="5"/>
  <c r="I20" i="5"/>
  <c r="X20" i="5"/>
  <c r="F24" i="5"/>
  <c r="H24" i="5"/>
  <c r="R24" i="5"/>
  <c r="I25" i="5"/>
  <c r="G26" i="5"/>
  <c r="H30" i="5"/>
  <c r="R30" i="5"/>
  <c r="I30" i="5"/>
  <c r="F30" i="5"/>
  <c r="F31" i="5"/>
  <c r="R31" i="5"/>
  <c r="R33" i="5"/>
  <c r="R34" i="5"/>
  <c r="I34" i="5"/>
  <c r="H34" i="5"/>
  <c r="F34" i="5"/>
  <c r="R35" i="5"/>
  <c r="I35" i="5"/>
  <c r="H35" i="5"/>
  <c r="R36" i="5"/>
  <c r="F36" i="5"/>
  <c r="H36" i="5"/>
  <c r="I36" i="5"/>
  <c r="X36" i="5"/>
  <c r="H37" i="5"/>
  <c r="H39" i="5"/>
  <c r="R39" i="5"/>
  <c r="I39" i="5"/>
  <c r="R41" i="5"/>
  <c r="I43" i="5"/>
  <c r="R43" i="5"/>
  <c r="F43" i="5"/>
  <c r="H43" i="5"/>
  <c r="X43" i="5"/>
  <c r="G22" i="5"/>
  <c r="U46" i="4"/>
  <c r="V47" i="4"/>
  <c r="W47" i="4"/>
  <c r="V46" i="4"/>
  <c r="U45" i="4"/>
  <c r="AB51" i="4"/>
  <c r="AC51" i="4"/>
  <c r="AA50" i="4"/>
  <c r="AB50" i="4"/>
  <c r="Z49" i="4"/>
  <c r="AA49" i="4"/>
  <c r="Y48" i="4"/>
  <c r="Z48" i="4"/>
  <c r="V45" i="4"/>
  <c r="W46" i="4"/>
  <c r="X47" i="4"/>
  <c r="Y47" i="4"/>
  <c r="D103" i="6"/>
  <c r="F66" i="6"/>
  <c r="H55" i="6"/>
  <c r="C108" i="6"/>
  <c r="D108" i="6"/>
  <c r="F96" i="6"/>
  <c r="H96" i="6"/>
  <c r="H95" i="6"/>
  <c r="C111" i="6"/>
  <c r="D111" i="6"/>
  <c r="C110" i="6"/>
  <c r="D110" i="6"/>
  <c r="C94" i="6"/>
  <c r="D94" i="6"/>
  <c r="D109" i="6"/>
  <c r="I75" i="5"/>
  <c r="X75" i="5"/>
  <c r="G76" i="5"/>
  <c r="R76" i="5"/>
  <c r="H76" i="5"/>
  <c r="I76" i="5"/>
  <c r="F76" i="5"/>
  <c r="X76" i="5"/>
  <c r="R78" i="5"/>
  <c r="F78" i="5"/>
  <c r="G78" i="5"/>
  <c r="I78" i="5"/>
  <c r="H78" i="5"/>
  <c r="X78" i="5"/>
  <c r="F79" i="5"/>
  <c r="H79" i="5"/>
  <c r="G79" i="5"/>
  <c r="R79" i="5"/>
  <c r="I79" i="5"/>
  <c r="X79" i="5"/>
  <c r="H80" i="5"/>
  <c r="R80" i="5"/>
  <c r="X80" i="5"/>
  <c r="R87" i="5"/>
  <c r="H87" i="5"/>
  <c r="I87" i="5"/>
  <c r="F87" i="5"/>
  <c r="G87" i="5"/>
  <c r="X87" i="5"/>
  <c r="G88" i="5"/>
  <c r="I88" i="5"/>
  <c r="H88" i="5"/>
  <c r="R88" i="5"/>
  <c r="F88" i="5"/>
  <c r="X88" i="5"/>
  <c r="I89" i="5"/>
  <c r="F89" i="5"/>
  <c r="H89" i="5"/>
  <c r="G89" i="5"/>
  <c r="R89" i="5"/>
  <c r="G91" i="5"/>
  <c r="I91" i="5"/>
  <c r="R91" i="5"/>
  <c r="F91" i="5"/>
  <c r="H91" i="5"/>
  <c r="X91" i="5"/>
  <c r="R92" i="5"/>
  <c r="G92" i="5"/>
  <c r="H92" i="5"/>
  <c r="I92" i="5"/>
  <c r="F92" i="5"/>
  <c r="X92" i="5"/>
  <c r="R93" i="5"/>
  <c r="H93" i="5"/>
  <c r="X93" i="5"/>
  <c r="G94" i="5"/>
  <c r="I94" i="5"/>
  <c r="R94" i="5"/>
  <c r="H94" i="5"/>
  <c r="F94" i="5"/>
  <c r="X94" i="5"/>
  <c r="R95" i="5"/>
  <c r="H95" i="5"/>
  <c r="X95" i="5"/>
  <c r="R96" i="5"/>
  <c r="H96" i="5"/>
  <c r="X96" i="5"/>
  <c r="F97" i="5"/>
  <c r="H97" i="5"/>
  <c r="R97" i="5"/>
  <c r="G97" i="5"/>
  <c r="I97" i="5"/>
  <c r="X97" i="5"/>
  <c r="F99" i="5"/>
  <c r="H99" i="5"/>
  <c r="I99" i="5"/>
  <c r="R99" i="5"/>
  <c r="G99" i="5"/>
  <c r="X99" i="5"/>
  <c r="F100" i="5"/>
  <c r="G100" i="5"/>
  <c r="I100" i="5"/>
  <c r="R100" i="5"/>
  <c r="H100" i="5"/>
  <c r="X100" i="5"/>
  <c r="H102" i="5"/>
  <c r="R102" i="5"/>
  <c r="X102" i="5"/>
  <c r="G103" i="5"/>
  <c r="I103" i="5"/>
  <c r="H103" i="5"/>
  <c r="R103" i="5"/>
  <c r="F103" i="5"/>
  <c r="X103" i="5"/>
  <c r="I104" i="5"/>
  <c r="R104" i="5"/>
  <c r="F104" i="5"/>
  <c r="H104" i="5"/>
  <c r="G104" i="5"/>
  <c r="X104" i="5"/>
  <c r="H105" i="5"/>
  <c r="R105" i="5"/>
  <c r="X105" i="5"/>
  <c r="I106" i="5"/>
  <c r="F106" i="5"/>
  <c r="R106" i="5"/>
  <c r="H106" i="5"/>
  <c r="G106" i="5"/>
  <c r="X106" i="5"/>
  <c r="H107" i="5"/>
  <c r="I107" i="5"/>
  <c r="R107" i="5"/>
  <c r="F107" i="5"/>
  <c r="G107" i="5"/>
  <c r="X107" i="5"/>
  <c r="I108" i="5"/>
  <c r="F108" i="5"/>
  <c r="H108" i="5"/>
  <c r="R108" i="5"/>
  <c r="G108" i="5"/>
  <c r="X108" i="5"/>
  <c r="I109" i="5"/>
  <c r="G109" i="5"/>
  <c r="R109" i="5"/>
  <c r="H109" i="5"/>
  <c r="F109" i="5"/>
  <c r="H110" i="5"/>
  <c r="R110" i="5"/>
  <c r="F110" i="5"/>
  <c r="G110" i="5"/>
  <c r="I110" i="5"/>
  <c r="X110" i="5"/>
  <c r="I111" i="5"/>
  <c r="R111" i="5"/>
  <c r="F111" i="5"/>
  <c r="G111" i="5"/>
  <c r="H111" i="5"/>
  <c r="F112" i="5"/>
  <c r="H112" i="5"/>
  <c r="G112" i="5"/>
  <c r="R112" i="5"/>
  <c r="I112" i="5"/>
  <c r="X112" i="5"/>
  <c r="G113" i="5"/>
  <c r="R113" i="5"/>
  <c r="H113" i="5"/>
  <c r="F113" i="5"/>
  <c r="I113" i="5"/>
  <c r="H114" i="5"/>
  <c r="R114" i="5"/>
  <c r="F114" i="5"/>
  <c r="I114" i="5"/>
  <c r="G114" i="5"/>
  <c r="X114" i="5"/>
  <c r="R115" i="5"/>
  <c r="H115" i="5"/>
  <c r="I115" i="5"/>
  <c r="G115" i="5"/>
  <c r="F115" i="5"/>
  <c r="X115" i="5"/>
  <c r="R116" i="5"/>
  <c r="I116" i="5"/>
  <c r="G116" i="5"/>
  <c r="F116" i="5"/>
  <c r="H116" i="5"/>
  <c r="R117" i="5"/>
  <c r="F117" i="5"/>
  <c r="H117" i="5"/>
  <c r="G117" i="5"/>
  <c r="I117" i="5"/>
  <c r="R118" i="5"/>
  <c r="H118" i="5"/>
  <c r="G118" i="5"/>
  <c r="I118" i="5"/>
  <c r="F118" i="5"/>
  <c r="X118" i="5"/>
  <c r="G119" i="5"/>
  <c r="H119" i="5"/>
  <c r="R119" i="5"/>
  <c r="I119" i="5"/>
  <c r="F119" i="5"/>
  <c r="X119" i="5"/>
  <c r="I120" i="5"/>
  <c r="R120" i="5"/>
  <c r="H120" i="5"/>
  <c r="F120" i="5"/>
  <c r="G120" i="5"/>
  <c r="X120" i="5"/>
  <c r="H121" i="5"/>
  <c r="R121" i="5"/>
  <c r="X121" i="5"/>
  <c r="I122" i="5"/>
  <c r="F122" i="5"/>
  <c r="H122" i="5"/>
  <c r="G122" i="5"/>
  <c r="R122" i="5"/>
  <c r="X122" i="5"/>
  <c r="R123" i="5"/>
  <c r="G123" i="5"/>
  <c r="F123" i="5"/>
  <c r="H123" i="5"/>
  <c r="I123" i="5"/>
  <c r="X123" i="5"/>
  <c r="G124" i="5"/>
  <c r="R124" i="5"/>
  <c r="I124" i="5"/>
  <c r="H124" i="5"/>
  <c r="F124" i="5"/>
  <c r="X124" i="5"/>
  <c r="H125" i="5"/>
  <c r="R125" i="5"/>
  <c r="I125" i="5"/>
  <c r="F125" i="5"/>
  <c r="G125" i="5"/>
  <c r="X125" i="5"/>
  <c r="G126" i="5"/>
  <c r="F126" i="5"/>
  <c r="R126" i="5"/>
  <c r="I126" i="5"/>
  <c r="H126" i="5"/>
  <c r="X126" i="5"/>
  <c r="H128" i="5"/>
  <c r="F128" i="5"/>
  <c r="R128" i="5"/>
  <c r="I128" i="5"/>
  <c r="G128" i="5"/>
  <c r="X128" i="5"/>
  <c r="F129" i="5"/>
  <c r="H129" i="5"/>
  <c r="G129" i="5"/>
  <c r="R129" i="5"/>
  <c r="I129" i="5"/>
  <c r="X129" i="5"/>
  <c r="I130" i="5"/>
  <c r="R130" i="5"/>
  <c r="F130" i="5"/>
  <c r="H130" i="5"/>
  <c r="G130" i="5"/>
  <c r="X130" i="5"/>
  <c r="I131" i="5"/>
  <c r="F131" i="5"/>
  <c r="R131" i="5"/>
  <c r="H131" i="5"/>
  <c r="G131" i="5"/>
  <c r="R132" i="5"/>
  <c r="H132" i="5"/>
  <c r="X132" i="5"/>
  <c r="H133" i="5"/>
  <c r="I133" i="5"/>
  <c r="F133" i="5"/>
  <c r="G133" i="5"/>
  <c r="R133" i="5"/>
  <c r="X133" i="5"/>
  <c r="F134" i="5"/>
  <c r="H134" i="5"/>
  <c r="R134" i="5"/>
  <c r="I134" i="5"/>
  <c r="G134" i="5"/>
  <c r="X134" i="5"/>
  <c r="H135" i="5"/>
  <c r="R135" i="5"/>
  <c r="I135" i="5"/>
  <c r="F135" i="5"/>
  <c r="G135" i="5"/>
  <c r="X135" i="5"/>
  <c r="H136" i="5"/>
  <c r="F136" i="5"/>
  <c r="R136" i="5"/>
  <c r="G136" i="5"/>
  <c r="I136" i="5"/>
  <c r="I138" i="5"/>
  <c r="H138" i="5"/>
  <c r="R138" i="5"/>
  <c r="F138" i="5"/>
  <c r="G138" i="5"/>
  <c r="X138" i="5"/>
  <c r="F139" i="5"/>
  <c r="G139" i="5"/>
  <c r="H139" i="5"/>
  <c r="R139" i="5"/>
  <c r="I139" i="5"/>
  <c r="X139" i="5"/>
  <c r="G140" i="5"/>
  <c r="H140" i="5"/>
  <c r="R140" i="5"/>
  <c r="F140" i="5"/>
  <c r="I140" i="5"/>
  <c r="R141" i="5"/>
  <c r="I141" i="5"/>
  <c r="H141" i="5"/>
  <c r="J141" i="5"/>
  <c r="G141" i="5"/>
  <c r="F141" i="5"/>
  <c r="E141" i="5"/>
  <c r="X141" i="5" s="1"/>
  <c r="H142" i="5"/>
  <c r="F142" i="5"/>
  <c r="R142" i="5"/>
  <c r="J142" i="5"/>
  <c r="I142" i="5"/>
  <c r="G142" i="5"/>
  <c r="E142" i="5"/>
  <c r="X142" i="5" s="1"/>
  <c r="J143" i="5"/>
  <c r="H143" i="5"/>
  <c r="G143" i="5"/>
  <c r="I143" i="5"/>
  <c r="F143" i="5"/>
  <c r="R143" i="5"/>
  <c r="E143" i="5"/>
  <c r="X143" i="5" s="1"/>
  <c r="J144" i="5"/>
  <c r="I144" i="5"/>
  <c r="H144" i="5"/>
  <c r="R144" i="5"/>
  <c r="G144" i="5"/>
  <c r="F144" i="5"/>
  <c r="E144" i="5"/>
  <c r="X144" i="5"/>
  <c r="J147" i="5"/>
  <c r="I147" i="5"/>
  <c r="G147" i="5"/>
  <c r="R147" i="5"/>
  <c r="F147" i="5"/>
  <c r="H147" i="5"/>
  <c r="E147" i="5"/>
  <c r="X147" i="5" s="1"/>
  <c r="J148" i="5"/>
  <c r="G148" i="5"/>
  <c r="F148" i="5"/>
  <c r="H148" i="5"/>
  <c r="R148" i="5"/>
  <c r="I148" i="5"/>
  <c r="E148" i="5"/>
  <c r="X148" i="5"/>
  <c r="R149" i="5"/>
  <c r="J149" i="5"/>
  <c r="F149" i="5"/>
  <c r="G149" i="5"/>
  <c r="I149" i="5"/>
  <c r="H149" i="5"/>
  <c r="E149" i="5"/>
  <c r="X149" i="5" s="1"/>
  <c r="H150" i="5"/>
  <c r="R150" i="5"/>
  <c r="G150" i="5"/>
  <c r="I150" i="5"/>
  <c r="J150" i="5"/>
  <c r="F150" i="5"/>
  <c r="E150" i="5"/>
  <c r="X150" i="5" s="1"/>
  <c r="J151" i="5"/>
  <c r="H151" i="5"/>
  <c r="F151" i="5"/>
  <c r="G151" i="5"/>
  <c r="I151" i="5"/>
  <c r="R151" i="5"/>
  <c r="E151" i="5"/>
  <c r="X151" i="5" s="1"/>
  <c r="G152" i="5"/>
  <c r="I152" i="5"/>
  <c r="R152" i="5"/>
  <c r="F152" i="5"/>
  <c r="H152" i="5"/>
  <c r="J152" i="5"/>
  <c r="E152" i="5"/>
  <c r="X152" i="5" s="1"/>
  <c r="H154" i="5"/>
  <c r="G154" i="5"/>
  <c r="I154" i="5"/>
  <c r="R154" i="5"/>
  <c r="J154" i="5"/>
  <c r="F154" i="5"/>
  <c r="E154" i="5"/>
  <c r="X154" i="5" s="1"/>
  <c r="R155" i="5"/>
  <c r="G155" i="5"/>
  <c r="F155" i="5"/>
  <c r="H155" i="5"/>
  <c r="J155" i="5"/>
  <c r="I155" i="5"/>
  <c r="E155" i="5"/>
  <c r="X155" i="5" s="1"/>
  <c r="G156" i="5"/>
  <c r="R156" i="5"/>
  <c r="J156" i="5"/>
  <c r="H156" i="5"/>
  <c r="I156" i="5"/>
  <c r="F156" i="5"/>
  <c r="E156" i="5"/>
  <c r="X156" i="5"/>
  <c r="G157" i="5"/>
  <c r="F157" i="5"/>
  <c r="R157" i="5"/>
  <c r="I157" i="5"/>
  <c r="H157" i="5"/>
  <c r="J157" i="5"/>
  <c r="E157" i="5"/>
  <c r="X157" i="5" s="1"/>
  <c r="J158" i="5"/>
  <c r="I158" i="5"/>
  <c r="G158" i="5"/>
  <c r="F158" i="5"/>
  <c r="R158" i="5"/>
  <c r="H158" i="5"/>
  <c r="E158" i="5"/>
  <c r="X158" i="5"/>
  <c r="G159" i="5"/>
  <c r="I159" i="5"/>
  <c r="R159" i="5"/>
  <c r="J159" i="5"/>
  <c r="H159" i="5"/>
  <c r="F159" i="5"/>
  <c r="E159" i="5"/>
  <c r="X159" i="5" s="1"/>
  <c r="R160" i="5"/>
  <c r="H160" i="5"/>
  <c r="G160" i="5"/>
  <c r="I160" i="5"/>
  <c r="F160" i="5"/>
  <c r="J160" i="5"/>
  <c r="E160" i="5"/>
  <c r="X160" i="5" s="1"/>
  <c r="J161" i="5"/>
  <c r="H161" i="5"/>
  <c r="G161" i="5"/>
  <c r="I161" i="5"/>
  <c r="R161" i="5"/>
  <c r="F161" i="5"/>
  <c r="E161" i="5"/>
  <c r="X161" i="5" s="1"/>
  <c r="F162" i="5"/>
  <c r="I162" i="5"/>
  <c r="J162" i="5"/>
  <c r="H162" i="5"/>
  <c r="G162" i="5"/>
  <c r="R162" i="5"/>
  <c r="E162" i="5"/>
  <c r="X162" i="5" s="1"/>
  <c r="I163" i="5"/>
  <c r="H163" i="5"/>
  <c r="J163" i="5"/>
  <c r="G163" i="5"/>
  <c r="F163" i="5"/>
  <c r="R163" i="5"/>
  <c r="E163" i="5"/>
  <c r="X163" i="5" s="1"/>
  <c r="H164" i="5"/>
  <c r="R164" i="5"/>
  <c r="G164" i="5"/>
  <c r="I164" i="5"/>
  <c r="J164" i="5"/>
  <c r="F164" i="5"/>
  <c r="E164" i="5"/>
  <c r="X164" i="5" s="1"/>
  <c r="H165" i="5"/>
  <c r="R165" i="5"/>
  <c r="I165" i="5"/>
  <c r="F165" i="5"/>
  <c r="G165" i="5"/>
  <c r="J165" i="5"/>
  <c r="E165" i="5"/>
  <c r="X165" i="5" s="1"/>
  <c r="I167" i="5"/>
  <c r="J167" i="5"/>
  <c r="F167" i="5"/>
  <c r="G167" i="5"/>
  <c r="R167" i="5"/>
  <c r="H167" i="5"/>
  <c r="E167" i="5"/>
  <c r="X167" i="5" s="1"/>
  <c r="H168" i="5"/>
  <c r="F168" i="5"/>
  <c r="G168" i="5"/>
  <c r="J168" i="5"/>
  <c r="I168" i="5"/>
  <c r="R168" i="5"/>
  <c r="E168" i="5"/>
  <c r="X168" i="5" s="1"/>
  <c r="J170" i="5"/>
  <c r="H170" i="5"/>
  <c r="F170" i="5"/>
  <c r="G170" i="5"/>
  <c r="R170" i="5"/>
  <c r="I170" i="5"/>
  <c r="E170" i="5"/>
  <c r="X170" i="5" s="1"/>
  <c r="I171" i="5"/>
  <c r="G171" i="5"/>
  <c r="J171" i="5"/>
  <c r="R171" i="5"/>
  <c r="H171" i="5"/>
  <c r="F171" i="5"/>
  <c r="E171" i="5"/>
  <c r="X171" i="5" s="1"/>
  <c r="H172" i="5"/>
  <c r="J172" i="5"/>
  <c r="G172" i="5"/>
  <c r="R172" i="5"/>
  <c r="F172" i="5"/>
  <c r="I172" i="5"/>
  <c r="E172" i="5"/>
  <c r="X172" i="5" s="1"/>
  <c r="G173" i="5"/>
  <c r="H173" i="5"/>
  <c r="F173" i="5"/>
  <c r="R173" i="5"/>
  <c r="J173" i="5"/>
  <c r="I173" i="5"/>
  <c r="E173" i="5"/>
  <c r="X173" i="5" s="1"/>
  <c r="R174" i="5"/>
  <c r="H174" i="5"/>
  <c r="G174" i="5"/>
  <c r="J174" i="5"/>
  <c r="I174" i="5"/>
  <c r="F174" i="5"/>
  <c r="E174" i="5"/>
  <c r="X174" i="5" s="1"/>
  <c r="I175" i="5"/>
  <c r="H175" i="5"/>
  <c r="R175" i="5"/>
  <c r="G175" i="5"/>
  <c r="F175" i="5"/>
  <c r="J175" i="5"/>
  <c r="E175" i="5"/>
  <c r="X175" i="5" s="1"/>
  <c r="J176" i="5"/>
  <c r="F176" i="5"/>
  <c r="G176" i="5"/>
  <c r="H176" i="5"/>
  <c r="I176" i="5"/>
  <c r="R176" i="5"/>
  <c r="E176" i="5"/>
  <c r="X176" i="5"/>
  <c r="F182" i="5"/>
  <c r="R182" i="5"/>
  <c r="H182" i="5"/>
  <c r="I182" i="5"/>
  <c r="G182" i="5"/>
  <c r="J182" i="5"/>
  <c r="E182" i="5"/>
  <c r="X182" i="5" s="1"/>
  <c r="J183" i="5"/>
  <c r="R183" i="5"/>
  <c r="H183" i="5"/>
  <c r="F183" i="5"/>
  <c r="G183" i="5"/>
  <c r="I183" i="5"/>
  <c r="E183" i="5"/>
  <c r="X183" i="5" s="1"/>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s="1"/>
  <c r="H313" i="5"/>
  <c r="R313" i="5"/>
  <c r="F313" i="5"/>
  <c r="J313" i="5"/>
  <c r="G313" i="5"/>
  <c r="I313" i="5"/>
  <c r="E313" i="5"/>
  <c r="X313" i="5" s="1"/>
  <c r="J315" i="5"/>
  <c r="G315" i="5"/>
  <c r="I315" i="5"/>
  <c r="R315" i="5"/>
  <c r="F315" i="5"/>
  <c r="H315" i="5"/>
  <c r="E315" i="5"/>
  <c r="X315" i="5" s="1"/>
  <c r="H316" i="5"/>
  <c r="R316" i="5"/>
  <c r="I316" i="5"/>
  <c r="J316" i="5"/>
  <c r="G316" i="5"/>
  <c r="F316" i="5"/>
  <c r="E316" i="5"/>
  <c r="X316" i="5" s="1"/>
  <c r="G319" i="5"/>
  <c r="I319" i="5"/>
  <c r="J319" i="5"/>
  <c r="R319" i="5"/>
  <c r="H319" i="5"/>
  <c r="F319" i="5"/>
  <c r="E319" i="5"/>
  <c r="X319" i="5"/>
  <c r="R320" i="5"/>
  <c r="I320" i="5"/>
  <c r="H320" i="5"/>
  <c r="F320" i="5"/>
  <c r="G320" i="5"/>
  <c r="J320" i="5"/>
  <c r="E320" i="5"/>
  <c r="X320" i="5"/>
  <c r="I321" i="5"/>
  <c r="F321" i="5"/>
  <c r="H321" i="5"/>
  <c r="R321" i="5"/>
  <c r="J321" i="5"/>
  <c r="I408" i="5"/>
  <c r="H408" i="5"/>
  <c r="R408" i="5"/>
  <c r="E408" i="5"/>
  <c r="X408" i="5" s="1"/>
  <c r="I410" i="5"/>
  <c r="H410" i="5"/>
  <c r="F410" i="5"/>
  <c r="G410" i="5"/>
  <c r="R410" i="5"/>
  <c r="J410" i="5"/>
  <c r="E410" i="5"/>
  <c r="X410" i="5" s="1"/>
  <c r="R411" i="5"/>
  <c r="H411" i="5"/>
  <c r="F411" i="5"/>
  <c r="J411" i="5"/>
  <c r="I411" i="5"/>
  <c r="G411" i="5"/>
  <c r="E411" i="5"/>
  <c r="X411" i="5" s="1"/>
  <c r="I412" i="5"/>
  <c r="J412" i="5"/>
  <c r="G412" i="5"/>
  <c r="F412" i="5"/>
  <c r="H412" i="5"/>
  <c r="R412" i="5"/>
  <c r="E412" i="5"/>
  <c r="X412" i="5" s="1"/>
  <c r="I413" i="5"/>
  <c r="J413" i="5"/>
  <c r="F413" i="5"/>
  <c r="H413" i="5"/>
  <c r="R413" i="5"/>
  <c r="G413" i="5"/>
  <c r="E413" i="5"/>
  <c r="X413" i="5" s="1"/>
  <c r="G414" i="5"/>
  <c r="J414" i="5"/>
  <c r="I414" i="5"/>
  <c r="R414" i="5"/>
  <c r="H414" i="5"/>
  <c r="F414" i="5"/>
  <c r="E414" i="5"/>
  <c r="X414" i="5" s="1"/>
  <c r="J416" i="5"/>
  <c r="R416" i="5"/>
  <c r="F416" i="5"/>
  <c r="G416" i="5"/>
  <c r="I416" i="5"/>
  <c r="H416" i="5"/>
  <c r="E416" i="5"/>
  <c r="X416" i="5" s="1"/>
  <c r="I417" i="5"/>
  <c r="H417" i="5"/>
  <c r="G417" i="5"/>
  <c r="R417" i="5"/>
  <c r="J417" i="5"/>
  <c r="F417" i="5"/>
  <c r="E417" i="5"/>
  <c r="X417" i="5"/>
  <c r="I418" i="5"/>
  <c r="F418" i="5"/>
  <c r="J418" i="5"/>
  <c r="G418" i="5"/>
  <c r="R418" i="5"/>
  <c r="H418" i="5"/>
  <c r="E418" i="5"/>
  <c r="X418" i="5" s="1"/>
  <c r="R419" i="5"/>
  <c r="I419" i="5"/>
  <c r="J419" i="5"/>
  <c r="F419" i="5"/>
  <c r="G419" i="5"/>
  <c r="H419" i="5"/>
  <c r="E419" i="5"/>
  <c r="X419" i="5" s="1"/>
  <c r="R420" i="5"/>
  <c r="J420" i="5"/>
  <c r="F420" i="5"/>
  <c r="I420" i="5"/>
  <c r="G420" i="5"/>
  <c r="H420" i="5"/>
  <c r="E420" i="5"/>
  <c r="X420" i="5" s="1"/>
  <c r="I421" i="5"/>
  <c r="F421" i="5"/>
  <c r="R421" i="5"/>
  <c r="H421" i="5"/>
  <c r="G421" i="5"/>
  <c r="J421" i="5"/>
  <c r="E421" i="5"/>
  <c r="X421" i="5" s="1"/>
  <c r="H422" i="5"/>
  <c r="I422" i="5"/>
  <c r="J422" i="5"/>
  <c r="F422" i="5"/>
  <c r="G422" i="5"/>
  <c r="R422" i="5"/>
  <c r="E422" i="5"/>
  <c r="X422" i="5" s="1"/>
  <c r="F423" i="5"/>
  <c r="I423" i="5"/>
  <c r="H423" i="5"/>
  <c r="G423" i="5"/>
  <c r="R423" i="5"/>
  <c r="J423" i="5"/>
  <c r="E423" i="5"/>
  <c r="X423" i="5" s="1"/>
  <c r="I424" i="5"/>
  <c r="R424" i="5"/>
  <c r="G424" i="5"/>
  <c r="H424" i="5"/>
  <c r="J424" i="5"/>
  <c r="F424" i="5"/>
  <c r="E424" i="5"/>
  <c r="X424" i="5" s="1"/>
  <c r="F426" i="5"/>
  <c r="I426" i="5"/>
  <c r="G426" i="5"/>
  <c r="J426" i="5"/>
  <c r="H426" i="5"/>
  <c r="R426" i="5"/>
  <c r="E426" i="5"/>
  <c r="X426" i="5" s="1"/>
  <c r="J427" i="5"/>
  <c r="G427" i="5"/>
  <c r="I427" i="5"/>
  <c r="F427" i="5"/>
  <c r="R427" i="5"/>
  <c r="H427" i="5"/>
  <c r="E427" i="5"/>
  <c r="X427" i="5" s="1"/>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s="1"/>
  <c r="H432" i="5"/>
  <c r="J432" i="5"/>
  <c r="R432" i="5"/>
  <c r="G432" i="5"/>
  <c r="F432" i="5"/>
  <c r="I432" i="5"/>
  <c r="E432" i="5"/>
  <c r="X432" i="5" s="1"/>
  <c r="F433" i="5"/>
  <c r="G433" i="5"/>
  <c r="H433" i="5"/>
  <c r="J433" i="5"/>
  <c r="I433" i="5"/>
  <c r="R433" i="5"/>
  <c r="E433" i="5"/>
  <c r="X433" i="5" s="1"/>
  <c r="F435" i="5"/>
  <c r="J435" i="5"/>
  <c r="R435" i="5"/>
  <c r="H435" i="5"/>
  <c r="I435" i="5"/>
  <c r="G435" i="5"/>
  <c r="E435" i="5"/>
  <c r="X435" i="5" s="1"/>
  <c r="G437" i="5"/>
  <c r="F437" i="5"/>
  <c r="I437" i="5"/>
  <c r="J437" i="5"/>
  <c r="H437" i="5"/>
  <c r="R437" i="5"/>
  <c r="E437" i="5"/>
  <c r="X437" i="5" s="1"/>
  <c r="I439" i="5"/>
  <c r="F439" i="5"/>
  <c r="R439" i="5"/>
  <c r="H439" i="5"/>
  <c r="J439" i="5"/>
  <c r="G439" i="5"/>
  <c r="E439" i="5"/>
  <c r="X439" i="5" s="1"/>
  <c r="G440" i="5"/>
  <c r="R440" i="5"/>
  <c r="F440" i="5"/>
  <c r="H440" i="5"/>
  <c r="I440" i="5"/>
  <c r="J440" i="5"/>
  <c r="E440" i="5"/>
  <c r="X440" i="5" s="1"/>
  <c r="J441" i="5"/>
  <c r="I441" i="5"/>
  <c r="H441" i="5"/>
  <c r="G441" i="5"/>
  <c r="R441" i="5"/>
  <c r="F441" i="5"/>
  <c r="E441" i="5"/>
  <c r="X441" i="5" s="1"/>
  <c r="H442" i="5"/>
  <c r="I442" i="5"/>
  <c r="F442" i="5"/>
  <c r="J442" i="5"/>
  <c r="R442" i="5"/>
  <c r="G442" i="5"/>
  <c r="E442" i="5"/>
  <c r="X442" i="5" s="1"/>
  <c r="G443" i="5"/>
  <c r="J443" i="5"/>
  <c r="I443" i="5"/>
  <c r="R443" i="5"/>
  <c r="H443" i="5"/>
  <c r="F443" i="5"/>
  <c r="E443" i="5"/>
  <c r="X443" i="5" s="1"/>
  <c r="J444" i="5"/>
  <c r="H444" i="5"/>
  <c r="I444" i="5"/>
  <c r="F444" i="5"/>
  <c r="G444" i="5"/>
  <c r="R444" i="5"/>
  <c r="E444" i="5"/>
  <c r="X444" i="5" s="1"/>
  <c r="R445" i="5"/>
  <c r="H445" i="5"/>
  <c r="I445" i="5"/>
  <c r="J445" i="5"/>
  <c r="G445" i="5"/>
  <c r="F445" i="5"/>
  <c r="E445" i="5"/>
  <c r="X445" i="5" s="1"/>
  <c r="G446" i="5"/>
  <c r="R446" i="5"/>
  <c r="F446" i="5"/>
  <c r="H446" i="5"/>
  <c r="J446" i="5"/>
  <c r="I446" i="5"/>
  <c r="E446" i="5"/>
  <c r="X446" i="5" s="1"/>
  <c r="G447" i="5"/>
  <c r="F447" i="5"/>
  <c r="I447" i="5"/>
  <c r="H447" i="5"/>
  <c r="R447" i="5"/>
  <c r="J447" i="5"/>
  <c r="E447" i="5"/>
  <c r="X447" i="5" s="1"/>
  <c r="I448" i="5"/>
  <c r="G448" i="5"/>
  <c r="H448" i="5"/>
  <c r="R448" i="5"/>
  <c r="J448" i="5"/>
  <c r="F448" i="5"/>
  <c r="E448" i="5"/>
  <c r="X448" i="5" s="1"/>
  <c r="J450" i="5"/>
  <c r="I450" i="5"/>
  <c r="R450" i="5"/>
  <c r="F450" i="5"/>
  <c r="H450" i="5"/>
  <c r="G450" i="5"/>
  <c r="E450" i="5"/>
  <c r="X450" i="5" s="1"/>
  <c r="I451" i="5"/>
  <c r="R451" i="5"/>
  <c r="G451" i="5"/>
  <c r="J451" i="5"/>
  <c r="F451" i="5"/>
  <c r="H451" i="5"/>
  <c r="E451" i="5"/>
  <c r="X451" i="5" s="1"/>
  <c r="G452" i="5"/>
  <c r="J452" i="5"/>
  <c r="H452" i="5"/>
  <c r="F452" i="5"/>
  <c r="R452" i="5"/>
  <c r="I452" i="5"/>
  <c r="E452" i="5"/>
  <c r="X452" i="5" s="1"/>
  <c r="F453" i="5"/>
  <c r="R453" i="5"/>
  <c r="J453" i="5"/>
  <c r="H453" i="5"/>
  <c r="I453" i="5"/>
  <c r="G453" i="5"/>
  <c r="E453" i="5"/>
  <c r="X453" i="5" s="1"/>
  <c r="F454" i="5"/>
  <c r="H454" i="5"/>
  <c r="J454" i="5"/>
  <c r="G454" i="5"/>
  <c r="I454" i="5"/>
  <c r="R454" i="5"/>
  <c r="E454" i="5"/>
  <c r="X454" i="5" s="1"/>
  <c r="H455" i="5"/>
  <c r="I455" i="5"/>
  <c r="G455" i="5"/>
  <c r="R455" i="5"/>
  <c r="J455" i="5"/>
  <c r="F455" i="5"/>
  <c r="E455" i="5"/>
  <c r="X455" i="5" s="1"/>
  <c r="G456" i="5"/>
  <c r="R456" i="5"/>
  <c r="I456" i="5"/>
  <c r="F456" i="5"/>
  <c r="J456" i="5"/>
  <c r="H456" i="5"/>
  <c r="E456" i="5"/>
  <c r="X456" i="5" s="1"/>
  <c r="J457" i="5"/>
  <c r="R457" i="5"/>
  <c r="H457" i="5"/>
  <c r="I457" i="5"/>
  <c r="F457" i="5"/>
  <c r="G457" i="5"/>
  <c r="E457" i="5"/>
  <c r="X457" i="5" s="1"/>
  <c r="H458" i="5"/>
  <c r="F458" i="5"/>
  <c r="G458" i="5"/>
  <c r="R458" i="5"/>
  <c r="J458" i="5"/>
  <c r="I458" i="5"/>
  <c r="E458" i="5"/>
  <c r="X458" i="5"/>
  <c r="I459" i="5"/>
  <c r="R459" i="5"/>
  <c r="G459" i="5"/>
  <c r="J459" i="5"/>
  <c r="H459" i="5"/>
  <c r="F459" i="5"/>
  <c r="E459" i="5"/>
  <c r="X459" i="5" s="1"/>
  <c r="I460" i="5"/>
  <c r="F460" i="5"/>
  <c r="G460" i="5"/>
  <c r="J460" i="5"/>
  <c r="H460" i="5"/>
  <c r="R460" i="5"/>
  <c r="E460" i="5"/>
  <c r="X460" i="5" s="1"/>
  <c r="J461" i="5"/>
  <c r="F461" i="5"/>
  <c r="G461" i="5"/>
  <c r="R461" i="5"/>
  <c r="H461" i="5"/>
  <c r="I461" i="5"/>
  <c r="E461" i="5"/>
  <c r="X461" i="5" s="1"/>
  <c r="R462" i="5"/>
  <c r="H462" i="5"/>
  <c r="I462" i="5"/>
  <c r="J462" i="5"/>
  <c r="G462" i="5"/>
  <c r="F462" i="5"/>
  <c r="E462" i="5"/>
  <c r="X462" i="5" s="1"/>
  <c r="R463" i="5"/>
  <c r="H463" i="5"/>
  <c r="G463" i="5"/>
  <c r="J463" i="5"/>
  <c r="F463" i="5"/>
  <c r="I463" i="5"/>
  <c r="E463" i="5"/>
  <c r="X463" i="5" s="1"/>
  <c r="I464" i="5"/>
  <c r="G464" i="5"/>
  <c r="R464" i="5"/>
  <c r="F464" i="5"/>
  <c r="J464" i="5"/>
  <c r="H464" i="5"/>
  <c r="E464" i="5"/>
  <c r="X464" i="5" s="1"/>
  <c r="I466" i="5"/>
  <c r="F466" i="5"/>
  <c r="J466" i="5"/>
  <c r="H466" i="5"/>
  <c r="R466" i="5"/>
  <c r="G466" i="5"/>
  <c r="E466" i="5"/>
  <c r="X466" i="5" s="1"/>
  <c r="J467" i="5"/>
  <c r="G467" i="5"/>
  <c r="R467" i="5"/>
  <c r="F467" i="5"/>
  <c r="I467" i="5"/>
  <c r="H467" i="5"/>
  <c r="E467" i="5"/>
  <c r="X467" i="5" s="1"/>
  <c r="H468" i="5"/>
  <c r="R468" i="5"/>
  <c r="G468" i="5"/>
  <c r="J468" i="5"/>
  <c r="F468" i="5"/>
  <c r="I468" i="5"/>
  <c r="E468" i="5"/>
  <c r="X468" i="5" s="1"/>
  <c r="F469" i="5"/>
  <c r="I469" i="5"/>
  <c r="J469" i="5"/>
  <c r="H469" i="5"/>
  <c r="R469" i="5"/>
  <c r="G469" i="5"/>
  <c r="E469" i="5"/>
  <c r="X469" i="5" s="1"/>
  <c r="I471" i="5"/>
  <c r="R471" i="5"/>
  <c r="G471" i="5"/>
  <c r="H471" i="5"/>
  <c r="F471" i="5"/>
  <c r="J471" i="5"/>
  <c r="E471" i="5"/>
  <c r="X471" i="5" s="1"/>
  <c r="F472" i="5"/>
  <c r="R472" i="5"/>
  <c r="I472" i="5"/>
  <c r="G472" i="5"/>
  <c r="J472" i="5"/>
  <c r="H472" i="5"/>
  <c r="E472" i="5"/>
  <c r="X472" i="5" s="1"/>
  <c r="G473" i="5"/>
  <c r="J473" i="5"/>
  <c r="F473" i="5"/>
  <c r="H473" i="5"/>
  <c r="I473" i="5"/>
  <c r="R473" i="5"/>
  <c r="E473" i="5"/>
  <c r="X473" i="5" s="1"/>
  <c r="H474" i="5"/>
  <c r="F474" i="5"/>
  <c r="G474" i="5"/>
  <c r="I474" i="5"/>
  <c r="R474" i="5"/>
  <c r="J474" i="5"/>
  <c r="E474" i="5"/>
  <c r="X474" i="5" s="1"/>
  <c r="F475" i="5"/>
  <c r="I475" i="5"/>
  <c r="J475" i="5"/>
  <c r="G475" i="5"/>
  <c r="H475" i="5"/>
  <c r="R475" i="5"/>
  <c r="E475" i="5"/>
  <c r="X475" i="5" s="1"/>
  <c r="F477" i="5"/>
  <c r="H477" i="5"/>
  <c r="I477" i="5"/>
  <c r="G477" i="5"/>
  <c r="R477" i="5"/>
  <c r="J477" i="5"/>
  <c r="E477" i="5"/>
  <c r="X477" i="5" s="1"/>
  <c r="J478" i="5"/>
  <c r="R478" i="5"/>
  <c r="F478" i="5"/>
  <c r="G478" i="5"/>
  <c r="I478" i="5"/>
  <c r="H478" i="5"/>
  <c r="E478" i="5"/>
  <c r="X478" i="5" s="1"/>
  <c r="H479" i="5"/>
  <c r="R479" i="5"/>
  <c r="G479" i="5"/>
  <c r="F479" i="5"/>
  <c r="I479" i="5"/>
  <c r="J479" i="5"/>
  <c r="E479" i="5"/>
  <c r="X479" i="5" s="1"/>
  <c r="R480" i="5"/>
  <c r="I480" i="5"/>
  <c r="G480" i="5"/>
  <c r="H480" i="5"/>
  <c r="F480" i="5"/>
  <c r="J480" i="5"/>
  <c r="E480" i="5"/>
  <c r="X480" i="5" s="1"/>
  <c r="I482" i="5"/>
  <c r="F482" i="5"/>
  <c r="H482" i="5"/>
  <c r="J482" i="5"/>
  <c r="G482" i="5"/>
  <c r="R482" i="5"/>
  <c r="E482" i="5"/>
  <c r="X482" i="5" s="1"/>
  <c r="G483" i="5"/>
  <c r="H483" i="5"/>
  <c r="I483" i="5"/>
  <c r="R483" i="5"/>
  <c r="F483" i="5"/>
  <c r="J483" i="5"/>
  <c r="E483" i="5"/>
  <c r="X483" i="5" s="1"/>
  <c r="G484" i="5"/>
  <c r="I484" i="5"/>
  <c r="J484" i="5"/>
  <c r="H484" i="5"/>
  <c r="R484" i="5"/>
  <c r="F484" i="5"/>
  <c r="E484" i="5"/>
  <c r="X484" i="5" s="1"/>
  <c r="G485" i="5"/>
  <c r="R485" i="5"/>
  <c r="H485" i="5"/>
  <c r="I485" i="5"/>
  <c r="J485" i="5"/>
  <c r="F485" i="5"/>
  <c r="E485" i="5"/>
  <c r="X485" i="5" s="1"/>
  <c r="F487" i="5"/>
  <c r="R487" i="5"/>
  <c r="I487" i="5"/>
  <c r="H487" i="5"/>
  <c r="J487" i="5"/>
  <c r="G487" i="5"/>
  <c r="E487" i="5"/>
  <c r="X487" i="5"/>
  <c r="I490" i="5"/>
  <c r="R490" i="5"/>
  <c r="J490" i="5"/>
  <c r="F490" i="5"/>
  <c r="H490" i="5"/>
  <c r="G490" i="5"/>
  <c r="E490" i="5"/>
  <c r="X490" i="5" s="1"/>
  <c r="F491" i="5"/>
  <c r="G491" i="5"/>
  <c r="R491" i="5"/>
  <c r="J491" i="5"/>
  <c r="H491" i="5"/>
  <c r="I491" i="5"/>
  <c r="E491" i="5"/>
  <c r="X491" i="5" s="1"/>
  <c r="J492" i="5"/>
  <c r="H492" i="5"/>
  <c r="R492" i="5"/>
  <c r="I492" i="5"/>
  <c r="G492" i="5"/>
  <c r="F492" i="5"/>
  <c r="E492" i="5"/>
  <c r="X492" i="5" s="1"/>
  <c r="F493" i="5"/>
  <c r="I493" i="5"/>
  <c r="H493" i="5"/>
  <c r="G493" i="5"/>
  <c r="R493" i="5"/>
  <c r="J493" i="5"/>
  <c r="E493" i="5"/>
  <c r="X493" i="5" s="1"/>
  <c r="I494" i="5"/>
  <c r="F494" i="5"/>
  <c r="J494" i="5"/>
  <c r="G494" i="5"/>
  <c r="R494" i="5"/>
  <c r="H494" i="5"/>
  <c r="E494" i="5"/>
  <c r="X494" i="5" s="1"/>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s="1"/>
  <c r="F500" i="5"/>
  <c r="I500" i="5"/>
  <c r="H500" i="5"/>
  <c r="G500" i="5"/>
  <c r="J500" i="5"/>
  <c r="R500" i="5"/>
  <c r="E500" i="5"/>
  <c r="X500" i="5"/>
  <c r="G501" i="5"/>
  <c r="J501" i="5"/>
  <c r="H501" i="5"/>
  <c r="F501" i="5"/>
  <c r="R501" i="5"/>
  <c r="I501" i="5"/>
  <c r="E501" i="5"/>
  <c r="X501" i="5" s="1"/>
  <c r="I503" i="5"/>
  <c r="R503" i="5"/>
  <c r="J503" i="5"/>
  <c r="G503" i="5"/>
  <c r="F503" i="5"/>
  <c r="H503" i="5"/>
  <c r="E503" i="5"/>
  <c r="X503" i="5" s="1"/>
  <c r="J504" i="5"/>
  <c r="R504" i="5"/>
  <c r="I504" i="5"/>
  <c r="G504" i="5"/>
  <c r="H504" i="5"/>
  <c r="F504" i="5"/>
  <c r="E504" i="5"/>
  <c r="X504" i="5" s="1"/>
  <c r="R506" i="5"/>
  <c r="J506" i="5"/>
  <c r="F506" i="5"/>
  <c r="I506" i="5"/>
  <c r="H506" i="5"/>
  <c r="G506" i="5"/>
  <c r="E506" i="5"/>
  <c r="X506" i="5" s="1"/>
  <c r="H507" i="5"/>
  <c r="I507" i="5"/>
  <c r="J507" i="5"/>
  <c r="F507" i="5"/>
  <c r="R507" i="5"/>
  <c r="G507" i="5"/>
  <c r="E507" i="5"/>
  <c r="X507" i="5" s="1"/>
  <c r="R508" i="5"/>
  <c r="J508" i="5"/>
  <c r="G508" i="5"/>
  <c r="I508" i="5"/>
  <c r="F508" i="5"/>
  <c r="H508" i="5"/>
  <c r="E508" i="5"/>
  <c r="X508" i="5" s="1"/>
  <c r="J509" i="5"/>
  <c r="F509" i="5"/>
  <c r="G509" i="5"/>
  <c r="H509" i="5"/>
  <c r="R509" i="5"/>
  <c r="I509" i="5"/>
  <c r="E509" i="5"/>
  <c r="X509" i="5" s="1"/>
  <c r="R510" i="5"/>
  <c r="G510" i="5"/>
  <c r="F510" i="5"/>
  <c r="I510" i="5"/>
  <c r="H510" i="5"/>
  <c r="J510" i="5"/>
  <c r="E510" i="5"/>
  <c r="X510" i="5" s="1"/>
  <c r="G511" i="5"/>
  <c r="F511" i="5"/>
  <c r="R511" i="5"/>
  <c r="H511" i="5"/>
  <c r="J511" i="5"/>
  <c r="I511" i="5"/>
  <c r="E511" i="5"/>
  <c r="X511" i="5" s="1"/>
  <c r="H512" i="5"/>
  <c r="F512" i="5"/>
  <c r="J512" i="5"/>
  <c r="R512" i="5"/>
  <c r="I512" i="5"/>
  <c r="G512" i="5"/>
  <c r="E512" i="5"/>
  <c r="X512" i="5" s="1"/>
  <c r="J513" i="5"/>
  <c r="F513" i="5"/>
  <c r="R513" i="5"/>
  <c r="G513" i="5"/>
  <c r="I513" i="5"/>
  <c r="H513" i="5"/>
  <c r="E513" i="5"/>
  <c r="X513" i="5" s="1"/>
  <c r="J515" i="5"/>
  <c r="G515" i="5"/>
  <c r="R515" i="5"/>
  <c r="H515" i="5"/>
  <c r="F515" i="5"/>
  <c r="I515" i="5"/>
  <c r="E515" i="5"/>
  <c r="X515" i="5" s="1"/>
  <c r="G516" i="5"/>
  <c r="I516" i="5"/>
  <c r="F516" i="5"/>
  <c r="J516" i="5"/>
  <c r="R516" i="5"/>
  <c r="H516" i="5"/>
  <c r="E516" i="5"/>
  <c r="X516" i="5" s="1"/>
  <c r="J517" i="5"/>
  <c r="H517" i="5"/>
  <c r="I517" i="5"/>
  <c r="G517" i="5"/>
  <c r="R517" i="5"/>
  <c r="F517" i="5"/>
  <c r="E517" i="5"/>
  <c r="X517" i="5" s="1"/>
  <c r="H518" i="5"/>
  <c r="F518" i="5"/>
  <c r="R518" i="5"/>
  <c r="J518" i="5"/>
  <c r="I518" i="5"/>
  <c r="G518" i="5"/>
  <c r="E518" i="5"/>
  <c r="X518" i="5"/>
  <c r="G519" i="5"/>
  <c r="J519" i="5"/>
  <c r="I519" i="5"/>
  <c r="R519" i="5"/>
  <c r="F519" i="5"/>
  <c r="H519" i="5"/>
  <c r="E519" i="5"/>
  <c r="X519" i="5" s="1"/>
  <c r="H520" i="5"/>
  <c r="R520" i="5"/>
  <c r="J520" i="5"/>
  <c r="F520" i="5"/>
  <c r="G520" i="5"/>
  <c r="I520" i="5"/>
  <c r="E520" i="5"/>
  <c r="X520" i="5" s="1"/>
  <c r="F522" i="5"/>
  <c r="H522" i="5"/>
  <c r="R522" i="5"/>
  <c r="G522" i="5"/>
  <c r="I522" i="5"/>
  <c r="J522" i="5"/>
  <c r="E522" i="5"/>
  <c r="X522" i="5" s="1"/>
  <c r="F523" i="5"/>
  <c r="R523" i="5"/>
  <c r="I523" i="5"/>
  <c r="H523" i="5"/>
  <c r="G523" i="5"/>
  <c r="J523" i="5"/>
  <c r="E523" i="5"/>
  <c r="X523" i="5" s="1"/>
  <c r="F524" i="5"/>
  <c r="R524" i="5"/>
  <c r="G524" i="5"/>
  <c r="I524" i="5"/>
  <c r="J524" i="5"/>
  <c r="H524" i="5"/>
  <c r="E524" i="5"/>
  <c r="X524" i="5" s="1"/>
  <c r="G525" i="5"/>
  <c r="I525" i="5"/>
  <c r="R525" i="5"/>
  <c r="F525" i="5"/>
  <c r="H525" i="5"/>
  <c r="J525" i="5"/>
  <c r="E525" i="5"/>
  <c r="X525" i="5" s="1"/>
  <c r="R526" i="5"/>
  <c r="H526" i="5"/>
  <c r="F526" i="5"/>
  <c r="J526" i="5"/>
  <c r="I526" i="5"/>
  <c r="G526" i="5"/>
  <c r="E526" i="5"/>
  <c r="X526" i="5" s="1"/>
  <c r="R528" i="5"/>
  <c r="F528" i="5"/>
  <c r="H528" i="5"/>
  <c r="J528" i="5"/>
  <c r="G528" i="5"/>
  <c r="I528" i="5"/>
  <c r="E528" i="5"/>
  <c r="X528" i="5" s="1"/>
  <c r="J530" i="5"/>
  <c r="I530" i="5"/>
  <c r="G530" i="5"/>
  <c r="F530" i="5"/>
  <c r="H530" i="5"/>
  <c r="R530" i="5"/>
  <c r="E530" i="5"/>
  <c r="X530" i="5" s="1"/>
  <c r="R531" i="5"/>
  <c r="J531" i="5"/>
  <c r="I531" i="5"/>
  <c r="G531" i="5"/>
  <c r="H531" i="5"/>
  <c r="F531" i="5"/>
  <c r="E531" i="5"/>
  <c r="X531" i="5" s="1"/>
  <c r="R532" i="5"/>
  <c r="F532" i="5"/>
  <c r="J532" i="5"/>
  <c r="G532" i="5"/>
  <c r="I532" i="5"/>
  <c r="H532" i="5"/>
  <c r="E532" i="5"/>
  <c r="X532" i="5" s="1"/>
  <c r="I533" i="5"/>
  <c r="R533" i="5"/>
  <c r="H533" i="5"/>
  <c r="G533" i="5"/>
  <c r="F533" i="5"/>
  <c r="J533" i="5"/>
  <c r="E533" i="5"/>
  <c r="X533" i="5" s="1"/>
  <c r="H535" i="5"/>
  <c r="F535" i="5"/>
  <c r="R535" i="5"/>
  <c r="J535" i="5"/>
  <c r="I535" i="5"/>
  <c r="G535" i="5"/>
  <c r="E535" i="5"/>
  <c r="X535" i="5" s="1"/>
  <c r="G536" i="5"/>
  <c r="R536" i="5"/>
  <c r="F536" i="5"/>
  <c r="H536" i="5"/>
  <c r="J536" i="5"/>
  <c r="I536" i="5"/>
  <c r="E536" i="5"/>
  <c r="X536" i="5" s="1"/>
  <c r="H537" i="5"/>
  <c r="G537" i="5"/>
  <c r="R537" i="5"/>
  <c r="J537" i="5"/>
  <c r="F537" i="5"/>
  <c r="I537" i="5"/>
  <c r="E537" i="5"/>
  <c r="X537" i="5"/>
  <c r="F538" i="5"/>
  <c r="J538" i="5"/>
  <c r="H538" i="5"/>
  <c r="R538" i="5"/>
  <c r="I538" i="5"/>
  <c r="G538" i="5"/>
  <c r="E538" i="5"/>
  <c r="X538" i="5" s="1"/>
  <c r="F539" i="5"/>
  <c r="G539" i="5"/>
  <c r="J539" i="5"/>
  <c r="R539" i="5"/>
  <c r="I539" i="5"/>
  <c r="H539" i="5"/>
  <c r="E539" i="5"/>
  <c r="X539" i="5" s="1"/>
  <c r="G540" i="5"/>
  <c r="R540" i="5"/>
  <c r="H540" i="5"/>
  <c r="I540" i="5"/>
  <c r="F540" i="5"/>
  <c r="J540" i="5"/>
  <c r="E540" i="5"/>
  <c r="X540" i="5" s="1"/>
  <c r="F541" i="5"/>
  <c r="J541" i="5"/>
  <c r="H541" i="5"/>
  <c r="R541" i="5"/>
  <c r="I541" i="5"/>
  <c r="G541" i="5"/>
  <c r="E541" i="5"/>
  <c r="X541" i="5" s="1"/>
  <c r="G542" i="5"/>
  <c r="F542" i="5"/>
  <c r="H542" i="5"/>
  <c r="I542" i="5"/>
  <c r="J542" i="5"/>
  <c r="R542" i="5"/>
  <c r="E542" i="5"/>
  <c r="X542" i="5" s="1"/>
  <c r="F543" i="5"/>
  <c r="J543" i="5"/>
  <c r="I543" i="5"/>
  <c r="H543" i="5"/>
  <c r="G543" i="5"/>
  <c r="R543" i="5"/>
  <c r="E543" i="5"/>
  <c r="X543" i="5" s="1"/>
  <c r="I544" i="5"/>
  <c r="H544" i="5"/>
  <c r="F544" i="5"/>
  <c r="R544" i="5"/>
  <c r="G544" i="5"/>
  <c r="J544" i="5"/>
  <c r="E544" i="5"/>
  <c r="X544" i="5" s="1"/>
  <c r="H546" i="5"/>
  <c r="F546" i="5"/>
  <c r="J546" i="5"/>
  <c r="R546" i="5"/>
  <c r="I546" i="5"/>
  <c r="G546" i="5"/>
  <c r="E546" i="5"/>
  <c r="X546" i="5" s="1"/>
  <c r="I547" i="5"/>
  <c r="J547" i="5"/>
  <c r="F547" i="5"/>
  <c r="G547" i="5"/>
  <c r="H547" i="5"/>
  <c r="R547" i="5"/>
  <c r="E547" i="5"/>
  <c r="X547" i="5" s="1"/>
  <c r="I548" i="5"/>
  <c r="R548" i="5"/>
  <c r="J548" i="5"/>
  <c r="G548" i="5"/>
  <c r="H548" i="5"/>
  <c r="F548" i="5"/>
  <c r="E548" i="5"/>
  <c r="X548" i="5" s="1"/>
  <c r="J550" i="5"/>
  <c r="G550" i="5"/>
  <c r="R550" i="5"/>
  <c r="F550" i="5"/>
  <c r="I550" i="5"/>
  <c r="H550" i="5"/>
  <c r="E550" i="5"/>
  <c r="X550" i="5" s="1"/>
  <c r="H551" i="5"/>
  <c r="R551" i="5"/>
  <c r="G551" i="5"/>
  <c r="J551" i="5"/>
  <c r="F551" i="5"/>
  <c r="I551" i="5"/>
  <c r="E551" i="5"/>
  <c r="X551" i="5" s="1"/>
  <c r="H552" i="5"/>
  <c r="F552" i="5"/>
  <c r="J552" i="5"/>
  <c r="G552" i="5"/>
  <c r="R552" i="5"/>
  <c r="I552" i="5"/>
  <c r="E552" i="5"/>
  <c r="X552" i="5" s="1"/>
  <c r="R553" i="5"/>
  <c r="I553" i="5"/>
  <c r="J553" i="5"/>
  <c r="G553" i="5"/>
  <c r="H553" i="5"/>
  <c r="F553" i="5"/>
  <c r="E553" i="5"/>
  <c r="X553" i="5" s="1"/>
  <c r="R554" i="5"/>
  <c r="I554" i="5"/>
  <c r="G554" i="5"/>
  <c r="J554" i="5"/>
  <c r="F554" i="5"/>
  <c r="H554" i="5"/>
  <c r="E554" i="5"/>
  <c r="X554" i="5"/>
  <c r="G555" i="5"/>
  <c r="H555" i="5"/>
  <c r="J555" i="5"/>
  <c r="F555" i="5"/>
  <c r="I555" i="5"/>
  <c r="R555" i="5"/>
  <c r="E555" i="5"/>
  <c r="X555" i="5" s="1"/>
  <c r="I556" i="5"/>
  <c r="F556" i="5"/>
  <c r="R556" i="5"/>
  <c r="H556" i="5"/>
  <c r="G556" i="5"/>
  <c r="J556" i="5"/>
  <c r="E556" i="5"/>
  <c r="X556" i="5" s="1"/>
  <c r="I557" i="5"/>
  <c r="G557" i="5"/>
  <c r="H557" i="5"/>
  <c r="J557" i="5"/>
  <c r="R557" i="5"/>
  <c r="F557" i="5"/>
  <c r="E557" i="5"/>
  <c r="X557" i="5" s="1"/>
  <c r="F559" i="5"/>
  <c r="I559" i="5"/>
  <c r="H559" i="5"/>
  <c r="G559" i="5"/>
  <c r="J559" i="5"/>
  <c r="R559" i="5"/>
  <c r="E559" i="5"/>
  <c r="X559" i="5" s="1"/>
  <c r="G560" i="5"/>
  <c r="J560" i="5"/>
  <c r="R560" i="5"/>
  <c r="I560" i="5"/>
  <c r="F560" i="5"/>
  <c r="H560" i="5"/>
  <c r="E560" i="5"/>
  <c r="X560" i="5" s="1"/>
  <c r="I562" i="5"/>
  <c r="F562" i="5"/>
  <c r="H562" i="5"/>
  <c r="J562" i="5"/>
  <c r="R562" i="5"/>
  <c r="G562" i="5"/>
  <c r="E562" i="5"/>
  <c r="X562" i="5" s="1"/>
  <c r="I563" i="5"/>
  <c r="G563" i="5"/>
  <c r="H563" i="5"/>
  <c r="R563" i="5"/>
  <c r="F563" i="5"/>
  <c r="J563" i="5"/>
  <c r="E563" i="5"/>
  <c r="X563" i="5" s="1"/>
  <c r="J564" i="5"/>
  <c r="I564" i="5"/>
  <c r="G564" i="5"/>
  <c r="R564" i="5"/>
  <c r="H564" i="5"/>
  <c r="F564" i="5"/>
  <c r="E564" i="5"/>
  <c r="X564" i="5" s="1"/>
  <c r="I565" i="5"/>
  <c r="G565" i="5"/>
  <c r="J565" i="5"/>
  <c r="R565" i="5"/>
  <c r="F565" i="5"/>
  <c r="H565" i="5"/>
  <c r="E565" i="5"/>
  <c r="X565" i="5"/>
  <c r="J566" i="5"/>
  <c r="F566" i="5"/>
  <c r="I566" i="5"/>
  <c r="G566" i="5"/>
  <c r="R566" i="5"/>
  <c r="H566" i="5"/>
  <c r="E566" i="5"/>
  <c r="X566" i="5" s="1"/>
  <c r="F569" i="5"/>
  <c r="I569" i="5"/>
  <c r="H569" i="5"/>
  <c r="J569" i="5"/>
  <c r="R569" i="5"/>
  <c r="G569" i="5"/>
  <c r="E569" i="5"/>
  <c r="X569" i="5" s="1"/>
  <c r="F570" i="5"/>
  <c r="R570" i="5"/>
  <c r="G570" i="5"/>
  <c r="I570" i="5"/>
  <c r="H570" i="5"/>
  <c r="J570" i="5"/>
  <c r="E570" i="5"/>
  <c r="X570" i="5" s="1"/>
  <c r="I571" i="5"/>
  <c r="G571" i="5"/>
  <c r="R571" i="5"/>
  <c r="F571" i="5"/>
  <c r="J571" i="5"/>
  <c r="H571" i="5"/>
  <c r="E571" i="5"/>
  <c r="X571" i="5" s="1"/>
  <c r="J572" i="5"/>
  <c r="F572" i="5"/>
  <c r="I572" i="5"/>
  <c r="G572" i="5"/>
  <c r="H572" i="5"/>
  <c r="R572" i="5"/>
  <c r="E572" i="5"/>
  <c r="X572" i="5" s="1"/>
  <c r="J573" i="5"/>
  <c r="G573" i="5"/>
  <c r="H573" i="5"/>
  <c r="F573" i="5"/>
  <c r="I573" i="5"/>
  <c r="R573" i="5"/>
  <c r="E573" i="5"/>
  <c r="X573" i="5" s="1"/>
  <c r="G574" i="5"/>
  <c r="H574" i="5"/>
  <c r="I574" i="5"/>
  <c r="R574" i="5"/>
  <c r="J574" i="5"/>
  <c r="F574" i="5"/>
  <c r="E574" i="5"/>
  <c r="X574" i="5" s="1"/>
  <c r="I575" i="5"/>
  <c r="H575" i="5"/>
  <c r="F575" i="5"/>
  <c r="R575" i="5"/>
  <c r="G575" i="5"/>
  <c r="J575" i="5"/>
  <c r="E575" i="5"/>
  <c r="X575" i="5" s="1"/>
  <c r="F576" i="5"/>
  <c r="H576" i="5"/>
  <c r="I576" i="5"/>
  <c r="J576" i="5"/>
  <c r="R576" i="5"/>
  <c r="G576" i="5"/>
  <c r="E576" i="5"/>
  <c r="X576" i="5" s="1"/>
  <c r="I577" i="5"/>
  <c r="F577" i="5"/>
  <c r="J577" i="5"/>
  <c r="R577" i="5"/>
  <c r="G577" i="5"/>
  <c r="H577" i="5"/>
  <c r="E577" i="5"/>
  <c r="X577" i="5" s="1"/>
  <c r="G578" i="5"/>
  <c r="H578" i="5"/>
  <c r="J578" i="5"/>
  <c r="I578" i="5"/>
  <c r="F578" i="5"/>
  <c r="R578" i="5"/>
  <c r="E578" i="5"/>
  <c r="X578" i="5" s="1"/>
  <c r="I579" i="5"/>
  <c r="H579" i="5"/>
  <c r="J579" i="5"/>
  <c r="R579" i="5"/>
  <c r="F579" i="5"/>
  <c r="G579" i="5"/>
  <c r="E579" i="5"/>
  <c r="X579" i="5" s="1"/>
  <c r="H580" i="5"/>
  <c r="I580" i="5"/>
  <c r="G580" i="5"/>
  <c r="J580" i="5"/>
  <c r="R580" i="5"/>
  <c r="F580" i="5"/>
  <c r="E580" i="5"/>
  <c r="X580" i="5" s="1"/>
  <c r="J581" i="5"/>
  <c r="G581" i="5"/>
  <c r="I581" i="5"/>
  <c r="R581" i="5"/>
  <c r="F581" i="5"/>
  <c r="H581" i="5"/>
  <c r="E581" i="5"/>
  <c r="X581" i="5" s="1"/>
  <c r="J582" i="5"/>
  <c r="H582" i="5"/>
  <c r="G582" i="5"/>
  <c r="I582" i="5"/>
  <c r="F582" i="5"/>
  <c r="R582" i="5"/>
  <c r="E582" i="5"/>
  <c r="X582" i="5"/>
  <c r="H583" i="5"/>
  <c r="I583" i="5"/>
  <c r="R583" i="5"/>
  <c r="J583" i="5"/>
  <c r="F583" i="5"/>
  <c r="G583" i="5"/>
  <c r="E583" i="5"/>
  <c r="X583" i="5" s="1"/>
  <c r="F584" i="5"/>
  <c r="G584" i="5"/>
  <c r="J584" i="5"/>
  <c r="R584" i="5"/>
  <c r="H584" i="5"/>
  <c r="I584" i="5"/>
  <c r="E584" i="5"/>
  <c r="X584" i="5" s="1"/>
  <c r="I586" i="5"/>
  <c r="G586" i="5"/>
  <c r="R586" i="5"/>
  <c r="J586" i="5"/>
  <c r="F586" i="5"/>
  <c r="H586" i="5"/>
  <c r="E586" i="5"/>
  <c r="X586" i="5"/>
  <c r="R587" i="5"/>
  <c r="H587" i="5"/>
  <c r="F587" i="5"/>
  <c r="J587" i="5"/>
  <c r="G587" i="5"/>
  <c r="I587" i="5"/>
  <c r="E587" i="5"/>
  <c r="X587" i="5" s="1"/>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s="1"/>
  <c r="G592" i="5"/>
  <c r="F592" i="5"/>
  <c r="H592" i="5"/>
  <c r="I592" i="5"/>
  <c r="J592" i="5"/>
  <c r="R592" i="5"/>
  <c r="E592" i="5"/>
  <c r="X592" i="5"/>
  <c r="I594" i="5"/>
  <c r="F594" i="5"/>
  <c r="G594" i="5"/>
  <c r="J594" i="5"/>
  <c r="H594" i="5"/>
  <c r="R594" i="5"/>
  <c r="E594" i="5"/>
  <c r="X594" i="5" s="1"/>
  <c r="I595" i="5"/>
  <c r="G595" i="5"/>
  <c r="J595" i="5"/>
  <c r="F595" i="5"/>
  <c r="R595" i="5"/>
  <c r="H595" i="5"/>
  <c r="E595" i="5"/>
  <c r="X595" i="5" s="1"/>
  <c r="G596" i="5"/>
  <c r="R596" i="5"/>
  <c r="J596" i="5"/>
  <c r="F596" i="5"/>
  <c r="I596" i="5"/>
  <c r="H596" i="5"/>
  <c r="E596" i="5"/>
  <c r="X596" i="5"/>
  <c r="I597" i="5"/>
  <c r="J597" i="5"/>
  <c r="F597" i="5"/>
  <c r="R597" i="5"/>
  <c r="G597" i="5"/>
  <c r="H597" i="5"/>
  <c r="E597" i="5"/>
  <c r="X597" i="5" s="1"/>
  <c r="F598" i="5"/>
  <c r="G598" i="5"/>
  <c r="R598" i="5"/>
  <c r="J598" i="5"/>
  <c r="I598" i="5"/>
  <c r="H598" i="5"/>
  <c r="E598" i="5"/>
  <c r="X598" i="5" s="1"/>
  <c r="H599" i="5"/>
  <c r="J599" i="5"/>
  <c r="F599" i="5"/>
  <c r="G599" i="5"/>
  <c r="R599" i="5"/>
  <c r="I599" i="5"/>
  <c r="E599" i="5"/>
  <c r="X599" i="5" s="1"/>
  <c r="G321" i="5"/>
  <c r="E321" i="5"/>
  <c r="X321" i="5" s="1"/>
  <c r="F322" i="5"/>
  <c r="R322" i="5"/>
  <c r="H322" i="5"/>
  <c r="G322" i="5"/>
  <c r="I322" i="5"/>
  <c r="J322" i="5"/>
  <c r="E322" i="5"/>
  <c r="X322" i="5" s="1"/>
  <c r="G323" i="5"/>
  <c r="R323" i="5"/>
  <c r="H323" i="5"/>
  <c r="J323" i="5"/>
  <c r="I323" i="5"/>
  <c r="F323" i="5"/>
  <c r="E323" i="5"/>
  <c r="X323" i="5" s="1"/>
  <c r="R324" i="5"/>
  <c r="G324" i="5"/>
  <c r="H324" i="5"/>
  <c r="F324" i="5"/>
  <c r="I324" i="5"/>
  <c r="J324" i="5"/>
  <c r="E324" i="5"/>
  <c r="X324" i="5" s="1"/>
  <c r="J330" i="5"/>
  <c r="I330" i="5"/>
  <c r="F330" i="5"/>
  <c r="G330" i="5"/>
  <c r="R330" i="5"/>
  <c r="H330" i="5"/>
  <c r="E330" i="5"/>
  <c r="X330" i="5" s="1"/>
  <c r="R332" i="5"/>
  <c r="F332" i="5"/>
  <c r="I332" i="5"/>
  <c r="J332" i="5"/>
  <c r="G332" i="5"/>
  <c r="H332" i="5"/>
  <c r="E332" i="5"/>
  <c r="X332" i="5"/>
  <c r="H334" i="5"/>
  <c r="J334" i="5"/>
  <c r="G334" i="5"/>
  <c r="R334" i="5"/>
  <c r="F334" i="5"/>
  <c r="I334" i="5"/>
  <c r="E334" i="5"/>
  <c r="X334" i="5" s="1"/>
  <c r="R336" i="5"/>
  <c r="F336" i="5"/>
  <c r="I336" i="5"/>
  <c r="J336" i="5"/>
  <c r="H336" i="5"/>
  <c r="G336" i="5"/>
  <c r="E336" i="5"/>
  <c r="X336" i="5" s="1"/>
  <c r="G339" i="5"/>
  <c r="H339" i="5"/>
  <c r="R339" i="5"/>
  <c r="I339" i="5"/>
  <c r="J339" i="5"/>
  <c r="F339" i="5"/>
  <c r="E339" i="5"/>
  <c r="X339" i="5" s="1"/>
  <c r="J340" i="5"/>
  <c r="G340" i="5"/>
  <c r="R340" i="5"/>
  <c r="F340" i="5"/>
  <c r="I340" i="5"/>
  <c r="H340" i="5"/>
  <c r="E340" i="5"/>
  <c r="X340" i="5" s="1"/>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c r="J349" i="5"/>
  <c r="I349" i="5"/>
  <c r="H349" i="5"/>
  <c r="F349" i="5"/>
  <c r="G349" i="5"/>
  <c r="R349" i="5"/>
  <c r="E349" i="5"/>
  <c r="X349" i="5" s="1"/>
  <c r="J350" i="5"/>
  <c r="I350" i="5"/>
  <c r="G350" i="5"/>
  <c r="F350" i="5"/>
  <c r="R350" i="5"/>
  <c r="H350" i="5"/>
  <c r="E350" i="5"/>
  <c r="X350" i="5" s="1"/>
  <c r="J351" i="5"/>
  <c r="F351" i="5"/>
  <c r="H351" i="5"/>
  <c r="R351" i="5"/>
  <c r="I351" i="5"/>
  <c r="G351" i="5"/>
  <c r="E351" i="5"/>
  <c r="X351" i="5" s="1"/>
  <c r="F355" i="5"/>
  <c r="G355" i="5"/>
  <c r="R355" i="5"/>
  <c r="H355" i="5"/>
  <c r="J355" i="5"/>
  <c r="I355" i="5"/>
  <c r="E355" i="5"/>
  <c r="X355" i="5" s="1"/>
  <c r="G357" i="5"/>
  <c r="F357" i="5"/>
  <c r="I357" i="5"/>
  <c r="H357" i="5"/>
  <c r="R357" i="5"/>
  <c r="J357" i="5"/>
  <c r="E357" i="5"/>
  <c r="X357" i="5"/>
  <c r="F358" i="5"/>
  <c r="H358" i="5"/>
  <c r="J358" i="5"/>
  <c r="G358" i="5"/>
  <c r="R358" i="5"/>
  <c r="I358" i="5"/>
  <c r="E358" i="5"/>
  <c r="X358" i="5"/>
  <c r="I359" i="5"/>
  <c r="H359" i="5"/>
  <c r="J359" i="5"/>
  <c r="G359" i="5"/>
  <c r="F359" i="5"/>
  <c r="R359" i="5"/>
  <c r="E359" i="5"/>
  <c r="X359" i="5" s="1"/>
  <c r="G360" i="5"/>
  <c r="R360" i="5"/>
  <c r="I360" i="5"/>
  <c r="F360" i="5"/>
  <c r="H360" i="5"/>
  <c r="J360" i="5"/>
  <c r="E360" i="5"/>
  <c r="X360" i="5"/>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c r="J365" i="5"/>
  <c r="G365" i="5"/>
  <c r="R365" i="5"/>
  <c r="F365" i="5"/>
  <c r="H365" i="5"/>
  <c r="I365" i="5"/>
  <c r="E365" i="5"/>
  <c r="X365" i="5" s="1"/>
  <c r="J367" i="5"/>
  <c r="H367" i="5"/>
  <c r="I367" i="5"/>
  <c r="G367" i="5"/>
  <c r="R367" i="5"/>
  <c r="F367" i="5"/>
  <c r="E367" i="5"/>
  <c r="X367" i="5" s="1"/>
  <c r="H368" i="5"/>
  <c r="I368" i="5"/>
  <c r="F368" i="5"/>
  <c r="G368" i="5"/>
  <c r="R368" i="5"/>
  <c r="J368" i="5"/>
  <c r="E368" i="5"/>
  <c r="X368" i="5"/>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c r="R374" i="5"/>
  <c r="F374" i="5"/>
  <c r="I374" i="5"/>
  <c r="H374" i="5"/>
  <c r="J374" i="5"/>
  <c r="G374" i="5"/>
  <c r="E374" i="5"/>
  <c r="X374" i="5"/>
  <c r="H375" i="5"/>
  <c r="F375" i="5"/>
  <c r="G375" i="5"/>
  <c r="I375" i="5"/>
  <c r="R375" i="5"/>
  <c r="J375" i="5"/>
  <c r="E375" i="5"/>
  <c r="X375" i="5" s="1"/>
  <c r="F376" i="5"/>
  <c r="H376" i="5"/>
  <c r="I376" i="5"/>
  <c r="R376" i="5"/>
  <c r="G376" i="5"/>
  <c r="J376" i="5"/>
  <c r="E376" i="5"/>
  <c r="X376" i="5" s="1"/>
  <c r="J377" i="5"/>
  <c r="G377" i="5"/>
  <c r="F377" i="5"/>
  <c r="R377" i="5"/>
  <c r="I377" i="5"/>
  <c r="H377" i="5"/>
  <c r="E377" i="5"/>
  <c r="X377" i="5" s="1"/>
  <c r="J378" i="5"/>
  <c r="H378" i="5"/>
  <c r="G378" i="5"/>
  <c r="R378" i="5"/>
  <c r="F378" i="5"/>
  <c r="I378" i="5"/>
  <c r="E378" i="5"/>
  <c r="X378" i="5" s="1"/>
  <c r="I379" i="5"/>
  <c r="H379" i="5"/>
  <c r="J379" i="5"/>
  <c r="G379" i="5"/>
  <c r="F379" i="5"/>
  <c r="R379" i="5"/>
  <c r="E379" i="5"/>
  <c r="X379" i="5" s="1"/>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s="1"/>
  <c r="J402" i="5"/>
  <c r="I402" i="5"/>
  <c r="H402" i="5"/>
  <c r="F402" i="5"/>
  <c r="G402" i="5"/>
  <c r="R402" i="5"/>
  <c r="E402" i="5"/>
  <c r="X402" i="5" s="1"/>
  <c r="R403" i="5"/>
  <c r="I403" i="5"/>
  <c r="H403" i="5"/>
  <c r="G403" i="5"/>
  <c r="F403" i="5"/>
  <c r="J403" i="5"/>
  <c r="E403" i="5"/>
  <c r="X403" i="5" s="1"/>
  <c r="I404" i="5"/>
  <c r="J404" i="5"/>
  <c r="H404" i="5"/>
  <c r="F404" i="5"/>
  <c r="R404" i="5"/>
  <c r="G404" i="5"/>
  <c r="E404" i="5"/>
  <c r="X404" i="5" s="1"/>
  <c r="J405" i="5"/>
  <c r="H405" i="5"/>
  <c r="F405" i="5"/>
  <c r="R405" i="5"/>
  <c r="I405" i="5"/>
  <c r="G405" i="5"/>
  <c r="E405" i="5"/>
  <c r="X405" i="5"/>
  <c r="H406" i="5"/>
  <c r="I406" i="5"/>
  <c r="F406" i="5"/>
  <c r="J406" i="5"/>
  <c r="G406" i="5"/>
  <c r="R406" i="5"/>
  <c r="E406" i="5"/>
  <c r="X406" i="5" s="1"/>
  <c r="H407" i="5"/>
  <c r="F407" i="5"/>
  <c r="J407" i="5"/>
  <c r="G407" i="5"/>
  <c r="I407" i="5"/>
  <c r="R407" i="5"/>
  <c r="E407" i="5"/>
  <c r="X407" i="5"/>
  <c r="G408" i="5"/>
  <c r="J408" i="5"/>
  <c r="F408" i="5"/>
  <c r="I1877" i="5"/>
  <c r="H1877" i="5"/>
  <c r="F1877" i="5"/>
  <c r="G1877" i="5"/>
  <c r="J1877" i="5"/>
  <c r="R1877" i="5"/>
  <c r="E1877" i="5"/>
  <c r="X1877" i="5" s="1"/>
  <c r="R1878" i="5"/>
  <c r="J1878" i="5"/>
  <c r="H1878" i="5"/>
  <c r="G1878" i="5"/>
  <c r="I1878" i="5"/>
  <c r="F1878" i="5"/>
  <c r="E1878" i="5"/>
  <c r="X1878" i="5" s="1"/>
  <c r="G1879" i="5"/>
  <c r="I1879" i="5"/>
  <c r="H1879" i="5"/>
  <c r="R1879" i="5"/>
  <c r="J1879" i="5"/>
  <c r="F1879" i="5"/>
  <c r="E1879" i="5"/>
  <c r="X1879" i="5" s="1"/>
  <c r="J1880" i="5"/>
  <c r="G1880" i="5"/>
  <c r="I1880" i="5"/>
  <c r="H1880" i="5"/>
  <c r="R1880" i="5"/>
  <c r="F1880" i="5"/>
  <c r="E1880" i="5"/>
  <c r="X1880" i="5"/>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s="1"/>
  <c r="J1920" i="5"/>
  <c r="G1920" i="5"/>
  <c r="F1920" i="5"/>
  <c r="I1920" i="5"/>
  <c r="R1920" i="5"/>
  <c r="H1920" i="5"/>
  <c r="E1920" i="5"/>
  <c r="X1920" i="5" s="1"/>
  <c r="J1923" i="5"/>
  <c r="G1923" i="5"/>
  <c r="R1923" i="5"/>
  <c r="F1923" i="5"/>
  <c r="H1923" i="5"/>
  <c r="I1923" i="5"/>
  <c r="E1923" i="5"/>
  <c r="X1923" i="5" s="1"/>
  <c r="H1924" i="5"/>
  <c r="F1924" i="5"/>
  <c r="I1924" i="5"/>
  <c r="R1924" i="5"/>
  <c r="G1924" i="5"/>
  <c r="J1924" i="5"/>
  <c r="E1924" i="5"/>
  <c r="X1924" i="5"/>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s="1"/>
  <c r="G1955" i="5"/>
  <c r="I1955" i="5"/>
  <c r="J1955" i="5"/>
  <c r="R1955" i="5"/>
  <c r="F1955" i="5"/>
  <c r="H1955" i="5"/>
  <c r="E1955" i="5"/>
  <c r="X1955" i="5" s="1"/>
  <c r="R1962" i="5"/>
  <c r="I1962" i="5"/>
  <c r="G1962" i="5"/>
  <c r="H1962" i="5"/>
  <c r="F1962" i="5"/>
  <c r="J1962" i="5"/>
  <c r="E1962" i="5"/>
  <c r="X1962" i="5" s="1"/>
  <c r="I1963" i="5"/>
  <c r="J1963" i="5"/>
  <c r="F1963" i="5"/>
  <c r="H1963" i="5"/>
  <c r="G1963" i="5"/>
  <c r="R1963" i="5"/>
  <c r="E1963" i="5"/>
  <c r="X1963" i="5" s="1"/>
  <c r="J1970" i="5"/>
  <c r="F1970" i="5"/>
  <c r="I1970" i="5"/>
  <c r="H1970" i="5"/>
  <c r="R1970" i="5"/>
  <c r="G1970" i="5"/>
  <c r="E1970" i="5"/>
  <c r="X1970" i="5" s="1"/>
  <c r="F1971" i="5"/>
  <c r="G1971" i="5"/>
  <c r="H1971" i="5"/>
  <c r="I1971" i="5"/>
  <c r="J1971" i="5"/>
  <c r="R1971" i="5"/>
  <c r="E1971" i="5"/>
  <c r="X1971" i="5" s="1"/>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s="1"/>
  <c r="H1979" i="5"/>
  <c r="J1979" i="5"/>
  <c r="R1979" i="5"/>
  <c r="G1979" i="5"/>
  <c r="F1979" i="5"/>
  <c r="I1979" i="5"/>
  <c r="E1979" i="5"/>
  <c r="X1979" i="5" s="1"/>
  <c r="R1980" i="5"/>
  <c r="H1980" i="5"/>
  <c r="I1980" i="5"/>
  <c r="G1980" i="5"/>
  <c r="F1980" i="5"/>
  <c r="J1980" i="5"/>
  <c r="E1980" i="5"/>
  <c r="X1980" i="5"/>
  <c r="J1981" i="5"/>
  <c r="F1981" i="5"/>
  <c r="R1981" i="5"/>
  <c r="H1981" i="5"/>
  <c r="G1981" i="5"/>
  <c r="I1981" i="5"/>
  <c r="E1981" i="5"/>
  <c r="X1981" i="5" s="1"/>
  <c r="J1982" i="5"/>
  <c r="F1982" i="5"/>
  <c r="G1982" i="5"/>
  <c r="I1982" i="5"/>
  <c r="H1982" i="5"/>
  <c r="R1982" i="5"/>
  <c r="E1982" i="5"/>
  <c r="X1982" i="5"/>
  <c r="R1983" i="5"/>
  <c r="I1983" i="5"/>
  <c r="F1983" i="5"/>
  <c r="G1983" i="5"/>
  <c r="H1983" i="5"/>
  <c r="J1983" i="5"/>
  <c r="E1983" i="5"/>
  <c r="X1983" i="5"/>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c r="F2008" i="5"/>
  <c r="G2008" i="5"/>
  <c r="H2008" i="5"/>
  <c r="R2008" i="5"/>
  <c r="J2008" i="5"/>
  <c r="I2008" i="5"/>
  <c r="E2008" i="5"/>
  <c r="X2008" i="5" s="1"/>
  <c r="F2009" i="5"/>
  <c r="J2009" i="5"/>
  <c r="R2009" i="5"/>
  <c r="I2009" i="5"/>
  <c r="H2009" i="5"/>
  <c r="G2009" i="5"/>
  <c r="E2009" i="5"/>
  <c r="X2009" i="5" s="1"/>
  <c r="F2045" i="5"/>
  <c r="H2045" i="5"/>
  <c r="G2045" i="5"/>
  <c r="R2045" i="5"/>
  <c r="I2045" i="5"/>
  <c r="J2045" i="5"/>
  <c r="E2045" i="5"/>
  <c r="X2045" i="5"/>
  <c r="I2046" i="5"/>
  <c r="G2046" i="5"/>
  <c r="J2046" i="5"/>
  <c r="R2046" i="5"/>
  <c r="F2046" i="5"/>
  <c r="H2046" i="5"/>
  <c r="E2046" i="5"/>
  <c r="X2046" i="5" s="1"/>
  <c r="I2047" i="5"/>
  <c r="J2047" i="5"/>
  <c r="R2047" i="5"/>
  <c r="H2047" i="5"/>
  <c r="F2047" i="5"/>
  <c r="G2047" i="5"/>
  <c r="E2047" i="5"/>
  <c r="X2047" i="5" s="1"/>
  <c r="G2048" i="5"/>
  <c r="F2048" i="5"/>
  <c r="J2048" i="5"/>
  <c r="H2048" i="5"/>
  <c r="I2048" i="5"/>
  <c r="R2048" i="5"/>
  <c r="E2048" i="5"/>
  <c r="X2048" i="5" s="1"/>
  <c r="H2049" i="5"/>
  <c r="J2049" i="5"/>
  <c r="G2049" i="5"/>
  <c r="R2049" i="5"/>
  <c r="F2049" i="5"/>
  <c r="I2049" i="5"/>
  <c r="E2049" i="5"/>
  <c r="X2049" i="5"/>
  <c r="R2050" i="5"/>
  <c r="H2050" i="5"/>
  <c r="G2050" i="5"/>
  <c r="J2050" i="5"/>
  <c r="F2050" i="5"/>
  <c r="I2050" i="5"/>
  <c r="E2050" i="5"/>
  <c r="X2050" i="5" s="1"/>
  <c r="R2051" i="5"/>
  <c r="H2051" i="5"/>
  <c r="F2051" i="5"/>
  <c r="J2051" i="5"/>
  <c r="I2051" i="5"/>
  <c r="G2051" i="5"/>
  <c r="E2051" i="5"/>
  <c r="X2051" i="5"/>
  <c r="I2052" i="5"/>
  <c r="R2052" i="5"/>
  <c r="F2052" i="5"/>
  <c r="H2052" i="5"/>
  <c r="J2052" i="5"/>
  <c r="G2052" i="5"/>
  <c r="E2052" i="5"/>
  <c r="X2052" i="5" s="1"/>
  <c r="F2053" i="5"/>
  <c r="H2053" i="5"/>
  <c r="G2053" i="5"/>
  <c r="R2053" i="5"/>
  <c r="J2053" i="5"/>
  <c r="I2053" i="5"/>
  <c r="E2053" i="5"/>
  <c r="X2053" i="5" s="1"/>
  <c r="F2054" i="5"/>
  <c r="I2054" i="5"/>
  <c r="J2054" i="5"/>
  <c r="R2054" i="5"/>
  <c r="H2054" i="5"/>
  <c r="G2054" i="5"/>
  <c r="E2054" i="5"/>
  <c r="X2054" i="5" s="1"/>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s="1"/>
  <c r="J2060" i="5"/>
  <c r="R2060" i="5"/>
  <c r="I2060" i="5"/>
  <c r="H2060" i="5"/>
  <c r="F2060" i="5"/>
  <c r="G2060" i="5"/>
  <c r="E2060" i="5"/>
  <c r="X2060" i="5" s="1"/>
  <c r="H2061" i="5"/>
  <c r="G2061" i="5"/>
  <c r="F2061" i="5"/>
  <c r="J2061" i="5"/>
  <c r="I2061" i="5"/>
  <c r="R2061" i="5"/>
  <c r="E2061" i="5"/>
  <c r="X2061" i="5" s="1"/>
  <c r="H2062" i="5"/>
  <c r="I2062" i="5"/>
  <c r="G2062" i="5"/>
  <c r="J2062" i="5"/>
  <c r="R2062" i="5"/>
  <c r="F2062" i="5"/>
  <c r="E2062" i="5"/>
  <c r="X2062" i="5" s="1"/>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s="1"/>
  <c r="R2070" i="5"/>
  <c r="J2070" i="5"/>
  <c r="I2070" i="5"/>
  <c r="G2070" i="5"/>
  <c r="H2070" i="5"/>
  <c r="F2070" i="5"/>
  <c r="E2070" i="5"/>
  <c r="X2070" i="5"/>
  <c r="I2071" i="5"/>
  <c r="G2071" i="5"/>
  <c r="H2071" i="5"/>
  <c r="R2071" i="5"/>
  <c r="J2071" i="5"/>
  <c r="F2071" i="5"/>
  <c r="E2071" i="5"/>
  <c r="X2071" i="5" s="1"/>
  <c r="R2072" i="5"/>
  <c r="H2072" i="5"/>
  <c r="F2072" i="5"/>
  <c r="G2072" i="5"/>
  <c r="I2072" i="5"/>
  <c r="J2072" i="5"/>
  <c r="E2072" i="5"/>
  <c r="X2072" i="5" s="1"/>
  <c r="J2083" i="5"/>
  <c r="H2083" i="5"/>
  <c r="R2083" i="5"/>
  <c r="I2083" i="5"/>
  <c r="F2083" i="5"/>
  <c r="G2083" i="5"/>
  <c r="E2083" i="5"/>
  <c r="X2083" i="5"/>
  <c r="G2097" i="5"/>
  <c r="J2097" i="5"/>
  <c r="R2097" i="5"/>
  <c r="I2097" i="5"/>
  <c r="F2097" i="5"/>
  <c r="H2097" i="5"/>
  <c r="E2097" i="5"/>
  <c r="X2097" i="5" s="1"/>
  <c r="F2098" i="5"/>
  <c r="H2098" i="5"/>
  <c r="G2098" i="5"/>
  <c r="R2098" i="5"/>
  <c r="I2098" i="5"/>
  <c r="J2098" i="5"/>
  <c r="E2098" i="5"/>
  <c r="X2098" i="5"/>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s="1"/>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s="1"/>
  <c r="H2113" i="5"/>
  <c r="G2113" i="5"/>
  <c r="I2113" i="5"/>
  <c r="F2113" i="5"/>
  <c r="R2113" i="5"/>
  <c r="J2113" i="5"/>
  <c r="E2113" i="5"/>
  <c r="X2113" i="5" s="1"/>
  <c r="J2114" i="5"/>
  <c r="I2114" i="5"/>
  <c r="R2114" i="5"/>
  <c r="H2114" i="5"/>
  <c r="F2114" i="5"/>
  <c r="G2114" i="5"/>
  <c r="E2114" i="5"/>
  <c r="X2114" i="5" s="1"/>
  <c r="J2115" i="5"/>
  <c r="G2115" i="5"/>
  <c r="F2115" i="5"/>
  <c r="H2115" i="5"/>
  <c r="R2115" i="5"/>
  <c r="I2115" i="5"/>
  <c r="E2115" i="5"/>
  <c r="X2115" i="5"/>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s="1"/>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c r="I2144" i="5"/>
  <c r="G2144" i="5"/>
  <c r="R2144" i="5"/>
  <c r="F2144" i="5"/>
  <c r="H2144" i="5"/>
  <c r="J2144" i="5"/>
  <c r="E2144" i="5"/>
  <c r="X2144" i="5" s="1"/>
  <c r="H2145" i="5"/>
  <c r="J2145" i="5"/>
  <c r="F2145" i="5"/>
  <c r="I2145" i="5"/>
  <c r="G2145" i="5"/>
  <c r="R2145" i="5"/>
  <c r="E2145" i="5"/>
  <c r="X2145" i="5"/>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c r="R2171" i="5"/>
  <c r="F2171" i="5"/>
  <c r="H2171" i="5"/>
  <c r="I2171" i="5"/>
  <c r="G2171" i="5"/>
  <c r="J2171" i="5"/>
  <c r="E2171" i="5"/>
  <c r="X2171" i="5" s="1"/>
  <c r="F2172" i="5"/>
  <c r="G2172" i="5"/>
  <c r="R2172" i="5"/>
  <c r="J2172" i="5"/>
  <c r="H2172" i="5"/>
  <c r="I2172" i="5"/>
  <c r="E2172" i="5"/>
  <c r="X2172" i="5"/>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s="1"/>
  <c r="H2176" i="5"/>
  <c r="F2176" i="5"/>
  <c r="J2176" i="5"/>
  <c r="I2176" i="5"/>
  <c r="G2176" i="5"/>
  <c r="R2176" i="5"/>
  <c r="E2176" i="5"/>
  <c r="X2176" i="5"/>
  <c r="H2177" i="5"/>
  <c r="R2177" i="5"/>
  <c r="F2177" i="5"/>
  <c r="I2177" i="5"/>
  <c r="J2177" i="5"/>
  <c r="G2177" i="5"/>
  <c r="E2177" i="5"/>
  <c r="X2177" i="5" s="1"/>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c r="G2319" i="5"/>
  <c r="J2319" i="5"/>
  <c r="I2319" i="5"/>
  <c r="R2319" i="5"/>
  <c r="H2319" i="5"/>
  <c r="F2319" i="5"/>
  <c r="R2322" i="5"/>
  <c r="I2322" i="5"/>
  <c r="G2322" i="5"/>
  <c r="H2322" i="5"/>
  <c r="J2322" i="5"/>
  <c r="F2322" i="5"/>
  <c r="E2322" i="5"/>
  <c r="X2322" i="5" s="1"/>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s="1"/>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c r="R2280" i="5"/>
  <c r="F2280" i="5"/>
  <c r="I2280" i="5"/>
  <c r="G2280" i="5"/>
  <c r="H2282" i="5"/>
  <c r="G2282" i="5"/>
  <c r="I2282" i="5"/>
  <c r="J2282" i="5"/>
  <c r="F2282" i="5"/>
  <c r="R2282" i="5"/>
  <c r="E2282" i="5"/>
  <c r="X2282" i="5"/>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c r="F2303" i="5"/>
  <c r="I2303" i="5"/>
  <c r="G2303" i="5"/>
  <c r="R2303" i="5"/>
  <c r="J2303" i="5"/>
  <c r="H2303" i="5"/>
  <c r="E2303" i="5"/>
  <c r="X2303" i="5" s="1"/>
  <c r="H2316" i="5"/>
  <c r="R2316" i="5"/>
  <c r="G2316" i="5"/>
  <c r="E2316" i="5"/>
  <c r="X2316" i="5" s="1"/>
  <c r="I2316" i="5"/>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s="1"/>
  <c r="H600" i="5"/>
  <c r="G114" i="6"/>
  <c r="H114" i="6"/>
  <c r="G116" i="6"/>
  <c r="H116" i="6"/>
  <c r="G117" i="6"/>
  <c r="H117" i="6"/>
  <c r="J601" i="5"/>
  <c r="R601" i="5"/>
  <c r="H601" i="5"/>
  <c r="I601" i="5"/>
  <c r="G601" i="5"/>
  <c r="F601" i="5"/>
  <c r="E601" i="5"/>
  <c r="X601" i="5" s="1"/>
  <c r="E602" i="5"/>
  <c r="X602" i="5" s="1"/>
  <c r="G602" i="5"/>
  <c r="H602" i="5"/>
  <c r="F602" i="5"/>
  <c r="J602" i="5"/>
  <c r="I602" i="5"/>
  <c r="R602" i="5"/>
  <c r="R603" i="5"/>
  <c r="F603" i="5"/>
  <c r="H603" i="5"/>
  <c r="G603" i="5"/>
  <c r="J603" i="5"/>
  <c r="I603" i="5"/>
  <c r="E603" i="5"/>
  <c r="X603" i="5" s="1"/>
  <c r="H604" i="5"/>
  <c r="I604" i="5"/>
  <c r="R604" i="5"/>
  <c r="J604" i="5"/>
  <c r="G604" i="5"/>
  <c r="F604" i="5"/>
  <c r="E604" i="5"/>
  <c r="X604" i="5"/>
  <c r="F605" i="5"/>
  <c r="R605" i="5"/>
  <c r="H605" i="5"/>
  <c r="G605" i="5"/>
  <c r="E605" i="5"/>
  <c r="X605" i="5" s="1"/>
  <c r="J605" i="5"/>
  <c r="I605" i="5"/>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c r="J609" i="5"/>
  <c r="R609" i="5"/>
  <c r="F609" i="5"/>
  <c r="H610" i="5"/>
  <c r="R610" i="5"/>
  <c r="F610" i="5"/>
  <c r="I610" i="5"/>
  <c r="E610" i="5"/>
  <c r="X610" i="5" s="1"/>
  <c r="G610" i="5"/>
  <c r="J610" i="5"/>
  <c r="I611" i="5"/>
  <c r="J611" i="5"/>
  <c r="F611" i="5"/>
  <c r="G611" i="5"/>
  <c r="E611" i="5"/>
  <c r="X611" i="5"/>
  <c r="R611" i="5"/>
  <c r="H611" i="5"/>
  <c r="E612" i="5"/>
  <c r="X612" i="5" s="1"/>
  <c r="I612" i="5"/>
  <c r="R612" i="5"/>
  <c r="J612" i="5"/>
  <c r="F612" i="5"/>
  <c r="G612" i="5"/>
  <c r="H612" i="5"/>
  <c r="F613" i="5"/>
  <c r="E613" i="5"/>
  <c r="X613" i="5" s="1"/>
  <c r="R613" i="5"/>
  <c r="J613" i="5"/>
  <c r="G613" i="5"/>
  <c r="H613" i="5"/>
  <c r="I613" i="5"/>
  <c r="I614" i="5"/>
  <c r="G614" i="5"/>
  <c r="H614" i="5"/>
  <c r="R614" i="5"/>
  <c r="F614" i="5"/>
  <c r="E614" i="5"/>
  <c r="X614" i="5" s="1"/>
  <c r="J614" i="5"/>
  <c r="J615" i="5"/>
  <c r="G615" i="5"/>
  <c r="F615" i="5"/>
  <c r="I615" i="5"/>
  <c r="H615" i="5"/>
  <c r="R615" i="5"/>
  <c r="E615" i="5"/>
  <c r="X615" i="5" s="1"/>
  <c r="G616" i="5"/>
  <c r="J616" i="5"/>
  <c r="I616" i="5"/>
  <c r="H616" i="5"/>
  <c r="F616" i="5"/>
  <c r="R616" i="5"/>
  <c r="E616" i="5"/>
  <c r="X616" i="5"/>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s="1"/>
  <c r="R620" i="5"/>
  <c r="H620" i="5"/>
  <c r="J620" i="5"/>
  <c r="F620" i="5"/>
  <c r="R621" i="5"/>
  <c r="H621" i="5"/>
  <c r="G621" i="5"/>
  <c r="F621" i="5"/>
  <c r="J621" i="5"/>
  <c r="E621" i="5"/>
  <c r="X621" i="5"/>
  <c r="I621" i="5"/>
  <c r="F622" i="5"/>
  <c r="J622" i="5"/>
  <c r="H622" i="5"/>
  <c r="G622" i="5"/>
  <c r="R622" i="5"/>
  <c r="E622" i="5"/>
  <c r="X622" i="5" s="1"/>
  <c r="I622" i="5"/>
  <c r="H623" i="5"/>
  <c r="G623" i="5"/>
  <c r="I623" i="5"/>
  <c r="F623" i="5"/>
  <c r="E623" i="5"/>
  <c r="X623" i="5" s="1"/>
  <c r="J623" i="5"/>
  <c r="R623" i="5"/>
  <c r="J624" i="5"/>
  <c r="E624" i="5"/>
  <c r="X624" i="5" s="1"/>
  <c r="R624" i="5"/>
  <c r="H624" i="5"/>
  <c r="G624" i="5"/>
  <c r="F624" i="5"/>
  <c r="I624" i="5"/>
  <c r="F625" i="5"/>
  <c r="R625" i="5"/>
  <c r="G625" i="5"/>
  <c r="H625" i="5"/>
  <c r="J625" i="5"/>
  <c r="I625"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c r="E629" i="5"/>
  <c r="X629" i="5" s="1"/>
  <c r="G629" i="5"/>
  <c r="F629" i="5"/>
  <c r="H629" i="5"/>
  <c r="R629" i="5"/>
  <c r="J629" i="5"/>
  <c r="I629" i="5"/>
  <c r="I630" i="5"/>
  <c r="G630" i="5"/>
  <c r="R630" i="5"/>
  <c r="J630" i="5"/>
  <c r="E630" i="5"/>
  <c r="X630" i="5" s="1"/>
  <c r="H630" i="5"/>
  <c r="F630" i="5"/>
  <c r="G631" i="5"/>
  <c r="E631" i="5"/>
  <c r="X631" i="5"/>
  <c r="H631" i="5"/>
  <c r="I631" i="5"/>
  <c r="F631" i="5"/>
  <c r="J631" i="5"/>
  <c r="R631" i="5"/>
  <c r="I632" i="5"/>
  <c r="J632" i="5"/>
  <c r="H632" i="5"/>
  <c r="G632" i="5"/>
  <c r="R632" i="5"/>
  <c r="F632" i="5"/>
  <c r="E632" i="5"/>
  <c r="X632" i="5" s="1"/>
  <c r="H634" i="5"/>
  <c r="R634" i="5"/>
  <c r="J634" i="5"/>
  <c r="E634" i="5"/>
  <c r="X634" i="5" s="1"/>
  <c r="F634" i="5"/>
  <c r="I634" i="5"/>
  <c r="G634" i="5"/>
  <c r="E635" i="5"/>
  <c r="X635" i="5"/>
  <c r="I635" i="5"/>
  <c r="F635" i="5"/>
  <c r="R635" i="5"/>
  <c r="G635" i="5"/>
  <c r="J635" i="5"/>
  <c r="H635" i="5"/>
  <c r="I636" i="5"/>
  <c r="H636" i="5"/>
  <c r="R636" i="5"/>
  <c r="E636" i="5"/>
  <c r="X636" i="5" s="1"/>
  <c r="G636" i="5"/>
  <c r="F636" i="5"/>
  <c r="J636" i="5"/>
  <c r="F637" i="5"/>
  <c r="E637" i="5"/>
  <c r="X637" i="5" s="1"/>
  <c r="H637" i="5"/>
  <c r="R637" i="5"/>
  <c r="G637" i="5"/>
  <c r="J637" i="5"/>
  <c r="I637" i="5"/>
  <c r="E638" i="5"/>
  <c r="X638" i="5"/>
  <c r="G638" i="5"/>
  <c r="I638" i="5"/>
  <c r="H638" i="5"/>
  <c r="F638" i="5"/>
  <c r="J638" i="5"/>
  <c r="R638" i="5"/>
  <c r="E639" i="5"/>
  <c r="X639" i="5" s="1"/>
  <c r="F639" i="5"/>
  <c r="J639" i="5"/>
  <c r="G639" i="5"/>
  <c r="I639" i="5"/>
  <c r="R639" i="5"/>
  <c r="H639" i="5"/>
  <c r="F640" i="5"/>
  <c r="J640" i="5"/>
  <c r="G640" i="5"/>
  <c r="H640" i="5"/>
  <c r="I640" i="5"/>
  <c r="R640" i="5"/>
  <c r="E640" i="5"/>
  <c r="X640" i="5" s="1"/>
  <c r="H641" i="5"/>
  <c r="G641" i="5"/>
  <c r="J641" i="5"/>
  <c r="I641" i="5"/>
  <c r="F641" i="5"/>
  <c r="R641" i="5"/>
  <c r="E641" i="5"/>
  <c r="X641" i="5"/>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s="1"/>
  <c r="J645" i="5"/>
  <c r="G645" i="5"/>
  <c r="I645" i="5"/>
  <c r="R645" i="5"/>
  <c r="H645" i="5"/>
  <c r="G646" i="5"/>
  <c r="H646" i="5"/>
  <c r="F646" i="5"/>
  <c r="J646" i="5"/>
  <c r="I646" i="5"/>
  <c r="R646" i="5"/>
  <c r="E646" i="5"/>
  <c r="X646" i="5" s="1"/>
  <c r="I647" i="5"/>
  <c r="G647" i="5"/>
  <c r="H647" i="5"/>
  <c r="F647" i="5"/>
  <c r="J647" i="5"/>
  <c r="R647" i="5"/>
  <c r="E647" i="5"/>
  <c r="X647" i="5"/>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s="1"/>
  <c r="J653" i="5"/>
  <c r="G653" i="5"/>
  <c r="F653" i="5"/>
  <c r="I653" i="5"/>
  <c r="R653" i="5"/>
  <c r="H653" i="5"/>
  <c r="E653" i="5"/>
  <c r="X653" i="5" s="1"/>
  <c r="E654" i="5"/>
  <c r="X654" i="5" s="1"/>
  <c r="F654" i="5"/>
  <c r="G654" i="5"/>
  <c r="H654" i="5"/>
  <c r="R654" i="5"/>
  <c r="J654" i="5"/>
  <c r="I654" i="5"/>
  <c r="R655" i="5"/>
  <c r="G655" i="5"/>
  <c r="I655" i="5"/>
  <c r="H655" i="5"/>
  <c r="F655" i="5"/>
  <c r="E655" i="5"/>
  <c r="X655" i="5" s="1"/>
  <c r="J655" i="5"/>
  <c r="G656" i="5"/>
  <c r="R656" i="5"/>
  <c r="F656" i="5"/>
  <c r="I656" i="5"/>
  <c r="H656" i="5"/>
  <c r="E656" i="5"/>
  <c r="X656" i="5" s="1"/>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s="1"/>
  <c r="R662" i="5"/>
  <c r="F662" i="5"/>
  <c r="J662" i="5"/>
  <c r="H662" i="5"/>
  <c r="G662" i="5"/>
  <c r="H663" i="5"/>
  <c r="G663" i="5"/>
  <c r="J663" i="5"/>
  <c r="R663" i="5"/>
  <c r="I663" i="5"/>
  <c r="E663" i="5"/>
  <c r="X663" i="5" s="1"/>
  <c r="F663" i="5"/>
  <c r="F664" i="5"/>
  <c r="G664" i="5"/>
  <c r="H664" i="5"/>
  <c r="J664" i="5"/>
  <c r="R664" i="5"/>
  <c r="I664" i="5"/>
  <c r="E664" i="5"/>
  <c r="X664" i="5" s="1"/>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c r="J672" i="5"/>
  <c r="I672" i="5"/>
  <c r="G672" i="5"/>
  <c r="F672" i="5"/>
  <c r="R672" i="5"/>
  <c r="H672" i="5"/>
  <c r="G674" i="5"/>
  <c r="I674" i="5"/>
  <c r="J674" i="5"/>
  <c r="F674" i="5"/>
  <c r="H674" i="5"/>
  <c r="R674" i="5"/>
  <c r="E674" i="5"/>
  <c r="X674" i="5" s="1"/>
  <c r="E675" i="5"/>
  <c r="X675" i="5"/>
  <c r="J675" i="5"/>
  <c r="F675" i="5"/>
  <c r="I675" i="5"/>
  <c r="R675" i="5"/>
  <c r="H675" i="5"/>
  <c r="G675" i="5"/>
  <c r="G676" i="5"/>
  <c r="J676" i="5"/>
  <c r="R676" i="5"/>
  <c r="F676" i="5"/>
  <c r="H676" i="5"/>
  <c r="I676" i="5"/>
  <c r="E676" i="5"/>
  <c r="X676" i="5" s="1"/>
  <c r="E677" i="5"/>
  <c r="X677" i="5" s="1"/>
  <c r="G677" i="5"/>
  <c r="J677" i="5"/>
  <c r="H677" i="5"/>
  <c r="R677" i="5"/>
  <c r="I677" i="5"/>
  <c r="F677" i="5"/>
  <c r="G678" i="5"/>
  <c r="E678" i="5"/>
  <c r="X678" i="5" s="1"/>
  <c r="F678" i="5"/>
  <c r="R678" i="5"/>
  <c r="I678" i="5"/>
  <c r="J678" i="5"/>
  <c r="H678" i="5"/>
  <c r="H679" i="5"/>
  <c r="J679" i="5"/>
  <c r="E679" i="5"/>
  <c r="X679" i="5" s="1"/>
  <c r="R679" i="5"/>
  <c r="F679" i="5"/>
  <c r="G679" i="5"/>
  <c r="I679" i="5"/>
  <c r="R680" i="5"/>
  <c r="G680" i="5"/>
  <c r="E680" i="5"/>
  <c r="X680" i="5" s="1"/>
  <c r="H680" i="5"/>
  <c r="J680" i="5"/>
  <c r="F680" i="5"/>
  <c r="I680" i="5"/>
  <c r="H681" i="5"/>
  <c r="R681" i="5"/>
  <c r="I681" i="5"/>
  <c r="F681" i="5"/>
  <c r="J681" i="5"/>
  <c r="E681" i="5"/>
  <c r="X681" i="5"/>
  <c r="G681" i="5"/>
  <c r="F682" i="5"/>
  <c r="I682" i="5"/>
  <c r="R682" i="5"/>
  <c r="H682" i="5"/>
  <c r="G682" i="5"/>
  <c r="E682" i="5"/>
  <c r="X682" i="5" s="1"/>
  <c r="J682" i="5"/>
  <c r="G683" i="5"/>
  <c r="H683" i="5"/>
  <c r="E683" i="5"/>
  <c r="X683" i="5" s="1"/>
  <c r="J683" i="5"/>
  <c r="I683" i="5"/>
  <c r="R683" i="5"/>
  <c r="F683" i="5"/>
  <c r="R684" i="5"/>
  <c r="H684" i="5"/>
  <c r="G684" i="5"/>
  <c r="J684" i="5"/>
  <c r="F684" i="5"/>
  <c r="E684" i="5"/>
  <c r="X684" i="5" s="1"/>
  <c r="I684" i="5"/>
  <c r="R685" i="5"/>
  <c r="J685" i="5"/>
  <c r="G685" i="5"/>
  <c r="F685" i="5"/>
  <c r="E685" i="5"/>
  <c r="X685" i="5"/>
  <c r="H685" i="5"/>
  <c r="I685" i="5"/>
  <c r="F686" i="5"/>
  <c r="R686" i="5"/>
  <c r="H686" i="5"/>
  <c r="I686" i="5"/>
  <c r="G686" i="5"/>
  <c r="J686" i="5"/>
  <c r="E686" i="5"/>
  <c r="X686" i="5" s="1"/>
  <c r="H687" i="5"/>
  <c r="R687" i="5"/>
  <c r="F687" i="5"/>
  <c r="E687" i="5"/>
  <c r="X687" i="5" s="1"/>
  <c r="I687" i="5"/>
  <c r="G687" i="5"/>
  <c r="J687" i="5"/>
  <c r="R688" i="5"/>
  <c r="E688" i="5"/>
  <c r="X688" i="5" s="1"/>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s="1"/>
  <c r="G691" i="5"/>
  <c r="G692" i="5"/>
  <c r="I692" i="5"/>
  <c r="J692" i="5"/>
  <c r="E692" i="5"/>
  <c r="X692" i="5" s="1"/>
  <c r="R692" i="5"/>
  <c r="H692" i="5"/>
  <c r="F692" i="5"/>
  <c r="H693" i="5"/>
  <c r="G693" i="5"/>
  <c r="E693" i="5"/>
  <c r="X693" i="5" s="1"/>
  <c r="R693" i="5"/>
  <c r="J693" i="5"/>
  <c r="I693" i="5"/>
  <c r="F693" i="5"/>
  <c r="I694" i="5"/>
  <c r="G694" i="5"/>
  <c r="J694" i="5"/>
  <c r="F694" i="5"/>
  <c r="R694" i="5"/>
  <c r="E694" i="5"/>
  <c r="X694" i="5" s="1"/>
  <c r="H694" i="5"/>
  <c r="I695" i="5"/>
  <c r="E695" i="5"/>
  <c r="X695" i="5" s="1"/>
  <c r="F695" i="5"/>
  <c r="H695" i="5"/>
  <c r="G695" i="5"/>
  <c r="J695" i="5"/>
  <c r="R695" i="5"/>
  <c r="H696" i="5"/>
  <c r="G696" i="5"/>
  <c r="E696" i="5"/>
  <c r="X696" i="5"/>
  <c r="J696" i="5"/>
  <c r="R696" i="5"/>
  <c r="I696" i="5"/>
  <c r="F696" i="5"/>
  <c r="E697" i="5"/>
  <c r="X697" i="5"/>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s="1"/>
  <c r="J705" i="5"/>
  <c r="I705" i="5"/>
  <c r="G706" i="5"/>
  <c r="H706" i="5"/>
  <c r="I706" i="5"/>
  <c r="J706" i="5"/>
  <c r="F706" i="5"/>
  <c r="E706" i="5"/>
  <c r="X706" i="5" s="1"/>
  <c r="R706" i="5"/>
  <c r="J707" i="5"/>
  <c r="I707" i="5"/>
  <c r="F707" i="5"/>
  <c r="G707" i="5"/>
  <c r="H707" i="5"/>
  <c r="R707" i="5"/>
  <c r="E707" i="5"/>
  <c r="X707" i="5" s="1"/>
  <c r="E708" i="5"/>
  <c r="X708" i="5" s="1"/>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c r="E714" i="5"/>
  <c r="X714" i="5" s="1"/>
  <c r="J714" i="5"/>
  <c r="I714" i="5"/>
  <c r="F714" i="5"/>
  <c r="H714" i="5"/>
  <c r="G714" i="5"/>
  <c r="R714" i="5"/>
  <c r="G715" i="5"/>
  <c r="R715" i="5"/>
  <c r="I715" i="5"/>
  <c r="H715" i="5"/>
  <c r="J715" i="5"/>
  <c r="E715" i="5"/>
  <c r="X715" i="5"/>
  <c r="F715" i="5"/>
  <c r="J716" i="5"/>
  <c r="H716" i="5"/>
  <c r="R716" i="5"/>
  <c r="I716" i="5"/>
  <c r="G716" i="5"/>
  <c r="E716" i="5"/>
  <c r="X716" i="5" s="1"/>
  <c r="F716" i="5"/>
  <c r="J717" i="5"/>
  <c r="H717" i="5"/>
  <c r="I717" i="5"/>
  <c r="G717" i="5"/>
  <c r="F717" i="5"/>
  <c r="R717" i="5"/>
  <c r="E717" i="5"/>
  <c r="X717" i="5" s="1"/>
  <c r="F718" i="5"/>
  <c r="R718" i="5"/>
  <c r="H718" i="5"/>
  <c r="G718" i="5"/>
  <c r="I718" i="5"/>
  <c r="J718" i="5"/>
  <c r="E718" i="5"/>
  <c r="X718" i="5" s="1"/>
  <c r="F719" i="5"/>
  <c r="H719" i="5"/>
  <c r="I719" i="5"/>
  <c r="R719" i="5"/>
  <c r="G719" i="5"/>
  <c r="E719" i="5"/>
  <c r="X719" i="5" s="1"/>
  <c r="J719" i="5"/>
  <c r="G720" i="5"/>
  <c r="F720" i="5"/>
  <c r="R720" i="5"/>
  <c r="J720" i="5"/>
  <c r="I720" i="5"/>
  <c r="E720" i="5"/>
  <c r="X720" i="5" s="1"/>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s="1"/>
  <c r="I726" i="5"/>
  <c r="F726" i="5"/>
  <c r="R726" i="5"/>
  <c r="H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s="1"/>
  <c r="R735" i="5"/>
  <c r="J735" i="5"/>
  <c r="G735" i="5"/>
  <c r="F735" i="5"/>
  <c r="I735" i="5"/>
  <c r="R736" i="5"/>
  <c r="I736" i="5"/>
  <c r="F736" i="5"/>
  <c r="H736" i="5"/>
  <c r="E736" i="5"/>
  <c r="X736" i="5" s="1"/>
  <c r="J736" i="5"/>
  <c r="G736" i="5"/>
  <c r="F737" i="5"/>
  <c r="G737" i="5"/>
  <c r="E737" i="5"/>
  <c r="X737" i="5" s="1"/>
  <c r="J737" i="5"/>
  <c r="H737" i="5"/>
  <c r="R737" i="5"/>
  <c r="I737" i="5"/>
  <c r="E738" i="5"/>
  <c r="X738" i="5"/>
  <c r="H738" i="5"/>
  <c r="I738" i="5"/>
  <c r="G738" i="5"/>
  <c r="J738" i="5"/>
  <c r="F738" i="5"/>
  <c r="R738" i="5"/>
  <c r="G739" i="5"/>
  <c r="F739" i="5"/>
  <c r="J739" i="5"/>
  <c r="H739" i="5"/>
  <c r="R739" i="5"/>
  <c r="I739" i="5"/>
  <c r="E739" i="5"/>
  <c r="X739" i="5" s="1"/>
  <c r="R740" i="5"/>
  <c r="G740" i="5"/>
  <c r="F740" i="5"/>
  <c r="H740" i="5"/>
  <c r="J740" i="5"/>
  <c r="I740" i="5"/>
  <c r="E740" i="5"/>
  <c r="X740" i="5" s="1"/>
  <c r="I741" i="5"/>
  <c r="F741" i="5"/>
  <c r="J741" i="5"/>
  <c r="R741" i="5"/>
  <c r="G741" i="5"/>
  <c r="H741" i="5"/>
  <c r="E741" i="5"/>
  <c r="X741" i="5" s="1"/>
  <c r="F742" i="5"/>
  <c r="H742" i="5"/>
  <c r="G742" i="5"/>
  <c r="R742" i="5"/>
  <c r="E742" i="5"/>
  <c r="X742" i="5" s="1"/>
  <c r="I742" i="5"/>
  <c r="J742" i="5"/>
  <c r="G743" i="5"/>
  <c r="H743" i="5"/>
  <c r="F743" i="5"/>
  <c r="I743" i="5"/>
  <c r="R743" i="5"/>
  <c r="E743" i="5"/>
  <c r="X743" i="5" s="1"/>
  <c r="J743" i="5"/>
  <c r="E744" i="5"/>
  <c r="X744" i="5"/>
  <c r="J744" i="5"/>
  <c r="I744" i="5"/>
  <c r="H744" i="5"/>
  <c r="F744" i="5"/>
  <c r="R744" i="5"/>
  <c r="G744" i="5"/>
  <c r="H746" i="5"/>
  <c r="G746" i="5"/>
  <c r="F746" i="5"/>
  <c r="I746" i="5"/>
  <c r="J746" i="5"/>
  <c r="R746" i="5"/>
  <c r="E746" i="5"/>
  <c r="X746" i="5" s="1"/>
  <c r="F747" i="5"/>
  <c r="R747" i="5"/>
  <c r="G747" i="5"/>
  <c r="I747" i="5"/>
  <c r="H747" i="5"/>
  <c r="J747" i="5"/>
  <c r="E747" i="5"/>
  <c r="X747" i="5" s="1"/>
  <c r="R748" i="5"/>
  <c r="E748" i="5"/>
  <c r="X748" i="5" s="1"/>
  <c r="J748" i="5"/>
  <c r="I748" i="5"/>
  <c r="H748" i="5"/>
  <c r="F748" i="5"/>
  <c r="G748" i="5"/>
  <c r="E749" i="5"/>
  <c r="X749" i="5" s="1"/>
  <c r="F749" i="5"/>
  <c r="R749" i="5"/>
  <c r="G749" i="5"/>
  <c r="I749" i="5"/>
  <c r="H749" i="5"/>
  <c r="J749" i="5"/>
  <c r="G750" i="5"/>
  <c r="F750" i="5"/>
  <c r="I750" i="5"/>
  <c r="R750" i="5"/>
  <c r="H750" i="5"/>
  <c r="E750" i="5"/>
  <c r="X750" i="5"/>
  <c r="J750" i="5"/>
  <c r="F751" i="5"/>
  <c r="E751" i="5"/>
  <c r="X751" i="5" s="1"/>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J760" i="5"/>
  <c r="R760" i="5"/>
  <c r="I760" i="5"/>
  <c r="G760" i="5"/>
  <c r="E760" i="5"/>
  <c r="X760" i="5"/>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c r="F768" i="5"/>
  <c r="J768" i="5"/>
  <c r="I768" i="5"/>
  <c r="R768" i="5"/>
  <c r="H768" i="5"/>
  <c r="G768" i="5"/>
  <c r="E768" i="5"/>
  <c r="X768" i="5" s="1"/>
  <c r="R769" i="5"/>
  <c r="E769" i="5"/>
  <c r="X769" i="5" s="1"/>
  <c r="J769" i="5"/>
  <c r="I769" i="5"/>
  <c r="G769" i="5"/>
  <c r="F769" i="5"/>
  <c r="H769" i="5"/>
  <c r="I770" i="5"/>
  <c r="G770" i="5"/>
  <c r="R770" i="5"/>
  <c r="E770" i="5"/>
  <c r="X770" i="5" s="1"/>
  <c r="J770" i="5"/>
  <c r="H770" i="5"/>
  <c r="F770" i="5"/>
  <c r="F771" i="5"/>
  <c r="J771" i="5"/>
  <c r="H771" i="5"/>
  <c r="I771" i="5"/>
  <c r="E771" i="5"/>
  <c r="X771" i="5" s="1"/>
  <c r="R771" i="5"/>
  <c r="G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s="1"/>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E781" i="5"/>
  <c r="X781" i="5" s="1"/>
  <c r="F781" i="5"/>
  <c r="J781" i="5"/>
  <c r="I781" i="5"/>
  <c r="G782" i="5"/>
  <c r="E782" i="5"/>
  <c r="X782" i="5" s="1"/>
  <c r="H782" i="5"/>
  <c r="R782" i="5"/>
  <c r="I782" i="5"/>
  <c r="J782" i="5"/>
  <c r="F782" i="5"/>
  <c r="R783" i="5"/>
  <c r="I783" i="5"/>
  <c r="H783" i="5"/>
  <c r="J783" i="5"/>
  <c r="F783" i="5"/>
  <c r="G783" i="5"/>
  <c r="E783" i="5"/>
  <c r="X783" i="5" s="1"/>
  <c r="J784" i="5"/>
  <c r="G784" i="5"/>
  <c r="E784" i="5"/>
  <c r="X784" i="5"/>
  <c r="R784" i="5"/>
  <c r="F784" i="5"/>
  <c r="I784" i="5"/>
  <c r="H784" i="5"/>
  <c r="F785" i="5"/>
  <c r="H785" i="5"/>
  <c r="I785" i="5"/>
  <c r="E785" i="5"/>
  <c r="X785" i="5" s="1"/>
  <c r="J785" i="5"/>
  <c r="R785" i="5"/>
  <c r="G785" i="5"/>
  <c r="F786" i="5"/>
  <c r="G786" i="5"/>
  <c r="H786" i="5"/>
  <c r="E786" i="5"/>
  <c r="X786" i="5" s="1"/>
  <c r="I786" i="5"/>
  <c r="R786" i="5"/>
  <c r="J786" i="5"/>
  <c r="F787" i="5"/>
  <c r="J787" i="5"/>
  <c r="E787" i="5"/>
  <c r="X787" i="5" s="1"/>
  <c r="G787" i="5"/>
  <c r="R787" i="5"/>
  <c r="I787" i="5"/>
  <c r="H787" i="5"/>
  <c r="F788" i="5"/>
  <c r="H788" i="5"/>
  <c r="J788" i="5"/>
  <c r="G788" i="5"/>
  <c r="I788" i="5"/>
  <c r="E788" i="5"/>
  <c r="X788" i="5" s="1"/>
  <c r="R788" i="5"/>
  <c r="G789" i="5"/>
  <c r="J789" i="5"/>
  <c r="H789" i="5"/>
  <c r="R789" i="5"/>
  <c r="E789" i="5"/>
  <c r="X789" i="5"/>
  <c r="I789" i="5"/>
  <c r="F789" i="5"/>
  <c r="H790" i="5"/>
  <c r="R790" i="5"/>
  <c r="E790" i="5"/>
  <c r="X790" i="5" s="1"/>
  <c r="G790" i="5"/>
  <c r="F790" i="5"/>
  <c r="I790" i="5"/>
  <c r="J790" i="5"/>
  <c r="E791" i="5"/>
  <c r="X791" i="5" s="1"/>
  <c r="I791" i="5"/>
  <c r="F791" i="5"/>
  <c r="J791" i="5"/>
  <c r="H791" i="5"/>
  <c r="R791" i="5"/>
  <c r="G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s="1"/>
  <c r="R796" i="5"/>
  <c r="F796" i="5"/>
  <c r="J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R801" i="5"/>
  <c r="E801" i="5"/>
  <c r="X801" i="5" s="1"/>
  <c r="F801" i="5"/>
  <c r="J801" i="5"/>
  <c r="G801" i="5"/>
  <c r="H801" i="5"/>
  <c r="J802" i="5"/>
  <c r="E802" i="5"/>
  <c r="X802" i="5"/>
  <c r="I802" i="5"/>
  <c r="H802" i="5"/>
  <c r="G802" i="5"/>
  <c r="R802" i="5"/>
  <c r="F802" i="5"/>
  <c r="H803" i="5"/>
  <c r="R803" i="5"/>
  <c r="G803" i="5"/>
  <c r="E803" i="5"/>
  <c r="X803" i="5" s="1"/>
  <c r="J803" i="5"/>
  <c r="I803" i="5"/>
  <c r="F803" i="5"/>
  <c r="E804" i="5"/>
  <c r="X804" i="5" s="1"/>
  <c r="R804" i="5"/>
  <c r="I804" i="5"/>
  <c r="J804" i="5"/>
  <c r="G804" i="5"/>
  <c r="F804" i="5"/>
  <c r="H804" i="5"/>
  <c r="E805" i="5"/>
  <c r="X805" i="5"/>
  <c r="H805" i="5"/>
  <c r="R805" i="5"/>
  <c r="I805" i="5"/>
  <c r="G805" i="5"/>
  <c r="F805" i="5"/>
  <c r="J805" i="5"/>
  <c r="F806" i="5"/>
  <c r="I806" i="5"/>
  <c r="H806" i="5"/>
  <c r="E806" i="5"/>
  <c r="X806" i="5" s="1"/>
  <c r="J806" i="5"/>
  <c r="G806" i="5"/>
  <c r="R806" i="5"/>
  <c r="R807" i="5"/>
  <c r="F807" i="5"/>
  <c r="I807" i="5"/>
  <c r="H807" i="5"/>
  <c r="E807" i="5"/>
  <c r="X807" i="5" s="1"/>
  <c r="J807" i="5"/>
  <c r="G807" i="5"/>
  <c r="I808" i="5"/>
  <c r="R808" i="5"/>
  <c r="J808" i="5"/>
  <c r="F808" i="5"/>
  <c r="H808" i="5"/>
  <c r="G808" i="5"/>
  <c r="E808" i="5"/>
  <c r="X808" i="5" s="1"/>
  <c r="I810" i="5"/>
  <c r="E810" i="5"/>
  <c r="X810" i="5" s="1"/>
  <c r="F810" i="5"/>
  <c r="G810" i="5"/>
  <c r="H810" i="5"/>
  <c r="R810" i="5"/>
  <c r="J810" i="5"/>
  <c r="G811" i="5"/>
  <c r="H811" i="5"/>
  <c r="F811" i="5"/>
  <c r="J811" i="5"/>
  <c r="E811" i="5"/>
  <c r="X811" i="5" s="1"/>
  <c r="I811" i="5"/>
  <c r="R811" i="5"/>
  <c r="R812" i="5"/>
  <c r="I812" i="5"/>
  <c r="E812" i="5"/>
  <c r="X812" i="5" s="1"/>
  <c r="H812" i="5"/>
  <c r="J812" i="5"/>
  <c r="G812" i="5"/>
  <c r="F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F817" i="5"/>
  <c r="E817" i="5"/>
  <c r="X817" i="5" s="1"/>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J823" i="5"/>
  <c r="H823" i="5"/>
  <c r="G823" i="5"/>
  <c r="E823" i="5"/>
  <c r="X823" i="5" s="1"/>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s="1"/>
  <c r="R829" i="5"/>
  <c r="F829" i="5"/>
  <c r="I829" i="5"/>
  <c r="H829" i="5"/>
  <c r="G830" i="5"/>
  <c r="I830" i="5"/>
  <c r="J830" i="5"/>
  <c r="E830" i="5"/>
  <c r="X830" i="5" s="1"/>
  <c r="R830" i="5"/>
  <c r="F830" i="5"/>
  <c r="H830" i="5"/>
  <c r="J831" i="5"/>
  <c r="F831" i="5"/>
  <c r="I831" i="5"/>
  <c r="H831" i="5"/>
  <c r="G831" i="5"/>
  <c r="E831" i="5"/>
  <c r="X831" i="5"/>
  <c r="R831" i="5"/>
  <c r="E832" i="5"/>
  <c r="X832" i="5" s="1"/>
  <c r="F832" i="5"/>
  <c r="J832" i="5"/>
  <c r="I832" i="5"/>
  <c r="G832" i="5"/>
  <c r="H832" i="5"/>
  <c r="R832" i="5"/>
  <c r="F833" i="5"/>
  <c r="R833" i="5"/>
  <c r="E833" i="5"/>
  <c r="X833" i="5" s="1"/>
  <c r="H833" i="5"/>
  <c r="I833" i="5"/>
  <c r="J833" i="5"/>
  <c r="G833" i="5"/>
  <c r="E834" i="5"/>
  <c r="X834" i="5"/>
  <c r="J834" i="5"/>
  <c r="G834" i="5"/>
  <c r="F834" i="5"/>
  <c r="R834" i="5"/>
  <c r="H834" i="5"/>
  <c r="I834" i="5"/>
  <c r="F835" i="5"/>
  <c r="G835" i="5"/>
  <c r="H835" i="5"/>
  <c r="R835" i="5"/>
  <c r="J835" i="5"/>
  <c r="E835" i="5"/>
  <c r="X835" i="5"/>
  <c r="I835" i="5"/>
  <c r="F836" i="5"/>
  <c r="G836" i="5"/>
  <c r="I836" i="5"/>
  <c r="J836" i="5"/>
  <c r="H836" i="5"/>
  <c r="R836" i="5"/>
  <c r="E836" i="5"/>
  <c r="X836" i="5" s="1"/>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c r="R842" i="5"/>
  <c r="F842" i="5"/>
  <c r="I842" i="5"/>
  <c r="G842" i="5"/>
  <c r="H842" i="5"/>
  <c r="J842" i="5"/>
  <c r="E843" i="5"/>
  <c r="X843" i="5" s="1"/>
  <c r="R843" i="5"/>
  <c r="H843" i="5"/>
  <c r="I843" i="5"/>
  <c r="F843" i="5"/>
  <c r="J843" i="5"/>
  <c r="G843" i="5"/>
  <c r="F844" i="5"/>
  <c r="J844" i="5"/>
  <c r="G844" i="5"/>
  <c r="R844" i="5"/>
  <c r="H844" i="5"/>
  <c r="I844" i="5"/>
  <c r="E844" i="5"/>
  <c r="X844" i="5" s="1"/>
  <c r="G845" i="5"/>
  <c r="R845" i="5"/>
  <c r="E845" i="5"/>
  <c r="X845" i="5" s="1"/>
  <c r="J845" i="5"/>
  <c r="F845" i="5"/>
  <c r="I845" i="5"/>
  <c r="H845" i="5"/>
  <c r="G846" i="5"/>
  <c r="E846" i="5"/>
  <c r="X846" i="5"/>
  <c r="J846" i="5"/>
  <c r="I846" i="5"/>
  <c r="F846" i="5"/>
  <c r="R846" i="5"/>
  <c r="H846" i="5"/>
  <c r="J847" i="5"/>
  <c r="G847" i="5"/>
  <c r="R847" i="5"/>
  <c r="F847" i="5"/>
  <c r="E847" i="5"/>
  <c r="X847" i="5" s="1"/>
  <c r="I847" i="5"/>
  <c r="H847" i="5"/>
  <c r="E848" i="5"/>
  <c r="X848" i="5"/>
  <c r="J848" i="5"/>
  <c r="F848" i="5"/>
  <c r="G848" i="5"/>
  <c r="R848" i="5"/>
  <c r="H848" i="5"/>
  <c r="I848" i="5"/>
  <c r="H850" i="5"/>
  <c r="F850" i="5"/>
  <c r="E850" i="5"/>
  <c r="X850" i="5"/>
  <c r="J850" i="5"/>
  <c r="I850" i="5"/>
  <c r="R850" i="5"/>
  <c r="G850" i="5"/>
  <c r="H851" i="5"/>
  <c r="J851" i="5"/>
  <c r="E851" i="5"/>
  <c r="X851" i="5" s="1"/>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s="1"/>
  <c r="G856" i="5"/>
  <c r="R856" i="5"/>
  <c r="I856" i="5"/>
  <c r="J856" i="5"/>
  <c r="E856" i="5"/>
  <c r="X856" i="5" s="1"/>
  <c r="H856" i="5"/>
  <c r="F856" i="5"/>
  <c r="R858" i="5"/>
  <c r="J858" i="5"/>
  <c r="H858" i="5"/>
  <c r="F858" i="5"/>
  <c r="E858" i="5"/>
  <c r="X858" i="5" s="1"/>
  <c r="I858" i="5"/>
  <c r="G858" i="5"/>
  <c r="I859" i="5"/>
  <c r="E859" i="5"/>
  <c r="X859" i="5" s="1"/>
  <c r="G859" i="5"/>
  <c r="H859" i="5"/>
  <c r="R859" i="5"/>
  <c r="F859" i="5"/>
  <c r="J859" i="5"/>
  <c r="I860" i="5"/>
  <c r="R860" i="5"/>
  <c r="E860" i="5"/>
  <c r="X860" i="5" s="1"/>
  <c r="H860" i="5"/>
  <c r="G860" i="5"/>
  <c r="F860" i="5"/>
  <c r="J860" i="5"/>
  <c r="R861" i="5"/>
  <c r="F861" i="5"/>
  <c r="I861" i="5"/>
  <c r="G861" i="5"/>
  <c r="J861" i="5"/>
  <c r="H861" i="5"/>
  <c r="E861" i="5"/>
  <c r="X861" i="5" s="1"/>
  <c r="R862" i="5"/>
  <c r="F862" i="5"/>
  <c r="I862" i="5"/>
  <c r="J862" i="5"/>
  <c r="G862" i="5"/>
  <c r="E862" i="5"/>
  <c r="X862" i="5" s="1"/>
  <c r="H862" i="5"/>
  <c r="J863" i="5"/>
  <c r="H863" i="5"/>
  <c r="E863" i="5"/>
  <c r="X863" i="5" s="1"/>
  <c r="R863" i="5"/>
  <c r="F863" i="5"/>
  <c r="I863" i="5"/>
  <c r="G863" i="5"/>
  <c r="J864" i="5"/>
  <c r="H864" i="5"/>
  <c r="F864" i="5"/>
  <c r="G864" i="5"/>
  <c r="E864" i="5"/>
  <c r="X864" i="5" s="1"/>
  <c r="R864" i="5"/>
  <c r="I864" i="5"/>
  <c r="R866" i="5"/>
  <c r="F866" i="5"/>
  <c r="G866" i="5"/>
  <c r="E866" i="5"/>
  <c r="X866" i="5" s="1"/>
  <c r="I866" i="5"/>
  <c r="H866" i="5"/>
  <c r="J866" i="5"/>
  <c r="I867" i="5"/>
  <c r="G867" i="5"/>
  <c r="R867" i="5"/>
  <c r="E867" i="5"/>
  <c r="X867" i="5" s="1"/>
  <c r="F867" i="5"/>
  <c r="J867" i="5"/>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s="1"/>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c r="H877" i="5"/>
  <c r="J878" i="5"/>
  <c r="E878" i="5"/>
  <c r="X878" i="5" s="1"/>
  <c r="F878" i="5"/>
  <c r="I878" i="5"/>
  <c r="G878" i="5"/>
  <c r="R878" i="5"/>
  <c r="H878" i="5"/>
  <c r="G879" i="5"/>
  <c r="R879" i="5"/>
  <c r="H879" i="5"/>
  <c r="F879" i="5"/>
  <c r="E879" i="5"/>
  <c r="X879" i="5" s="1"/>
  <c r="J879" i="5"/>
  <c r="I879" i="5"/>
  <c r="G880" i="5"/>
  <c r="H880" i="5"/>
  <c r="F880" i="5"/>
  <c r="E880" i="5"/>
  <c r="X880" i="5" s="1"/>
  <c r="R880" i="5"/>
  <c r="I880" i="5"/>
  <c r="J880" i="5"/>
  <c r="J881" i="5"/>
  <c r="I881" i="5"/>
  <c r="F881" i="5"/>
  <c r="H881" i="5"/>
  <c r="E881" i="5"/>
  <c r="X881" i="5"/>
  <c r="G881" i="5"/>
  <c r="R881" i="5"/>
  <c r="E882" i="5"/>
  <c r="X882" i="5" s="1"/>
  <c r="H882" i="5"/>
  <c r="J882" i="5"/>
  <c r="I882" i="5"/>
  <c r="R882" i="5"/>
  <c r="F882" i="5"/>
  <c r="G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s="1"/>
  <c r="I893" i="5"/>
  <c r="R893" i="5"/>
  <c r="F893" i="5"/>
  <c r="J893" i="5"/>
  <c r="E893" i="5"/>
  <c r="X893" i="5" s="1"/>
  <c r="G893" i="5"/>
  <c r="H893" i="5"/>
  <c r="R895" i="5"/>
  <c r="H895" i="5"/>
  <c r="G895" i="5"/>
  <c r="E895" i="5"/>
  <c r="X895" i="5" s="1"/>
  <c r="J895" i="5"/>
  <c r="F895" i="5"/>
  <c r="I895" i="5"/>
  <c r="R896" i="5"/>
  <c r="G896" i="5"/>
  <c r="I896" i="5"/>
  <c r="F896" i="5"/>
  <c r="H896" i="5"/>
  <c r="J896" i="5"/>
  <c r="E896" i="5"/>
  <c r="X896" i="5" s="1"/>
  <c r="E897" i="5"/>
  <c r="X897" i="5" s="1"/>
  <c r="R897" i="5"/>
  <c r="J897" i="5"/>
  <c r="I897" i="5"/>
  <c r="H897" i="5"/>
  <c r="F897" i="5"/>
  <c r="G897" i="5"/>
  <c r="H898" i="5"/>
  <c r="R898" i="5"/>
  <c r="J898" i="5"/>
  <c r="G898" i="5"/>
  <c r="I898" i="5"/>
  <c r="E898" i="5"/>
  <c r="X898" i="5" s="1"/>
  <c r="F898" i="5"/>
  <c r="H899" i="5"/>
  <c r="J899" i="5"/>
  <c r="E899" i="5"/>
  <c r="X899" i="5"/>
  <c r="R899" i="5"/>
  <c r="G899" i="5"/>
  <c r="I899" i="5"/>
  <c r="F899" i="5"/>
  <c r="F900" i="5"/>
  <c r="J900" i="5"/>
  <c r="I900" i="5"/>
  <c r="G900" i="5"/>
  <c r="H900" i="5"/>
  <c r="R900" i="5"/>
  <c r="E900" i="5"/>
  <c r="X900" i="5"/>
  <c r="R901" i="5"/>
  <c r="E901" i="5"/>
  <c r="X901" i="5" s="1"/>
  <c r="J901" i="5"/>
  <c r="F901" i="5"/>
  <c r="I901" i="5"/>
  <c r="G901" i="5"/>
  <c r="H901" i="5"/>
  <c r="I903" i="5"/>
  <c r="H903" i="5"/>
  <c r="F903" i="5"/>
  <c r="R903" i="5"/>
  <c r="E903" i="5"/>
  <c r="X903" i="5" s="1"/>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c r="F907" i="5"/>
  <c r="J907" i="5"/>
  <c r="I908" i="5"/>
  <c r="J908" i="5"/>
  <c r="R908" i="5"/>
  <c r="F908" i="5"/>
  <c r="G908" i="5"/>
  <c r="H908" i="5"/>
  <c r="E908" i="5"/>
  <c r="X908" i="5" s="1"/>
  <c r="I909" i="5"/>
  <c r="R909" i="5"/>
  <c r="H909" i="5"/>
  <c r="G909" i="5"/>
  <c r="J909" i="5"/>
  <c r="E909" i="5"/>
  <c r="X909" i="5" s="1"/>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I913" i="5"/>
  <c r="J913" i="5"/>
  <c r="G913" i="5"/>
  <c r="F913" i="5"/>
  <c r="E913" i="5"/>
  <c r="X913" i="5" s="1"/>
  <c r="R913" i="5"/>
  <c r="H913" i="5"/>
  <c r="R914" i="5"/>
  <c r="G914" i="5"/>
  <c r="F914" i="5"/>
  <c r="J914" i="5"/>
  <c r="H914" i="5"/>
  <c r="I914" i="5"/>
  <c r="E914" i="5"/>
  <c r="X914" i="5" s="1"/>
  <c r="F915" i="5"/>
  <c r="H915" i="5"/>
  <c r="E915" i="5"/>
  <c r="X915" i="5" s="1"/>
  <c r="R915" i="5"/>
  <c r="J915" i="5"/>
  <c r="I915" i="5"/>
  <c r="G915" i="5"/>
  <c r="J916" i="5"/>
  <c r="G916" i="5"/>
  <c r="H916" i="5"/>
  <c r="I916" i="5"/>
  <c r="E916" i="5"/>
  <c r="X916" i="5"/>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s="1"/>
  <c r="F923" i="5"/>
  <c r="R923" i="5"/>
  <c r="J923" i="5"/>
  <c r="E923" i="5"/>
  <c r="X923" i="5" s="1"/>
  <c r="G923" i="5"/>
  <c r="H923" i="5"/>
  <c r="I923" i="5"/>
  <c r="G924" i="5"/>
  <c r="F924" i="5"/>
  <c r="E924" i="5"/>
  <c r="X924" i="5" s="1"/>
  <c r="J924" i="5"/>
  <c r="I924" i="5"/>
  <c r="R924" i="5"/>
  <c r="H924" i="5"/>
  <c r="G925" i="5"/>
  <c r="E925" i="5"/>
  <c r="X925" i="5" s="1"/>
  <c r="F925" i="5"/>
  <c r="I925" i="5"/>
  <c r="R925" i="5"/>
  <c r="H925" i="5"/>
  <c r="J925"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s="1"/>
  <c r="I930" i="5"/>
  <c r="J930" i="5"/>
  <c r="G930" i="5"/>
  <c r="F930" i="5"/>
  <c r="J931" i="5"/>
  <c r="G931" i="5"/>
  <c r="I931" i="5"/>
  <c r="F931" i="5"/>
  <c r="E931" i="5"/>
  <c r="X931" i="5" s="1"/>
  <c r="H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s="1"/>
  <c r="H936" i="5"/>
  <c r="F937" i="5"/>
  <c r="H937" i="5"/>
  <c r="E937" i="5"/>
  <c r="X937" i="5" s="1"/>
  <c r="R937" i="5"/>
  <c r="I937" i="5"/>
  <c r="J937" i="5"/>
  <c r="G937" i="5"/>
  <c r="F938" i="5"/>
  <c r="E938" i="5"/>
  <c r="X938" i="5" s="1"/>
  <c r="H938" i="5"/>
  <c r="J938" i="5"/>
  <c r="G938" i="5"/>
  <c r="I938" i="5"/>
  <c r="R938" i="5"/>
  <c r="E939" i="5"/>
  <c r="X939" i="5" s="1"/>
  <c r="H939" i="5"/>
  <c r="R939" i="5"/>
  <c r="G939" i="5"/>
  <c r="I939" i="5"/>
  <c r="J939" i="5"/>
  <c r="F939" i="5"/>
  <c r="H940" i="5"/>
  <c r="J940" i="5"/>
  <c r="F940" i="5"/>
  <c r="I940" i="5"/>
  <c r="G940" i="5"/>
  <c r="R940" i="5"/>
  <c r="E940" i="5"/>
  <c r="X940" i="5" s="1"/>
  <c r="E941" i="5"/>
  <c r="X941" i="5"/>
  <c r="I941" i="5"/>
  <c r="J941" i="5"/>
  <c r="H941" i="5"/>
  <c r="G941" i="5"/>
  <c r="R941" i="5"/>
  <c r="F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c r="F950" i="5"/>
  <c r="H950" i="5"/>
  <c r="R950" i="5"/>
  <c r="F951" i="5"/>
  <c r="G951" i="5"/>
  <c r="E951" i="5"/>
  <c r="X951" i="5" s="1"/>
  <c r="J951" i="5"/>
  <c r="I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c r="F985" i="5"/>
  <c r="H985" i="5"/>
  <c r="R985" i="5"/>
  <c r="I985" i="5"/>
  <c r="J985" i="5"/>
  <c r="H986" i="5"/>
  <c r="E986" i="5"/>
  <c r="X986" i="5" s="1"/>
  <c r="I986" i="5"/>
  <c r="R986" i="5"/>
  <c r="G986" i="5"/>
  <c r="J986" i="5"/>
  <c r="F986" i="5"/>
  <c r="I987" i="5"/>
  <c r="J987" i="5"/>
  <c r="E987" i="5"/>
  <c r="X987" i="5"/>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H996" i="5"/>
  <c r="J996" i="5"/>
  <c r="I996" i="5"/>
  <c r="R996" i="5"/>
  <c r="R997" i="5"/>
  <c r="H997" i="5"/>
  <c r="F997" i="5"/>
  <c r="G997" i="5"/>
  <c r="E997" i="5"/>
  <c r="X997" i="5"/>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s="1"/>
  <c r="R1007" i="5"/>
  <c r="G1008" i="5"/>
  <c r="F1008" i="5"/>
  <c r="R1008" i="5"/>
  <c r="H1008" i="5"/>
  <c r="I1008" i="5"/>
  <c r="J1008" i="5"/>
  <c r="E1008" i="5"/>
  <c r="X1008" i="5" s="1"/>
  <c r="R1009" i="5"/>
  <c r="J1009" i="5"/>
  <c r="E1009" i="5"/>
  <c r="X1009" i="5"/>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s="1"/>
  <c r="E1029" i="5"/>
  <c r="X1029" i="5" s="1"/>
  <c r="J1029" i="5"/>
  <c r="G1029" i="5"/>
  <c r="H1029" i="5"/>
  <c r="I1029" i="5"/>
  <c r="R1029" i="5"/>
  <c r="F1029" i="5"/>
  <c r="G1031" i="5"/>
  <c r="I1031" i="5"/>
  <c r="J1031" i="5"/>
  <c r="E1031" i="5"/>
  <c r="X1031" i="5" s="1"/>
  <c r="F1031" i="5"/>
  <c r="H1031" i="5"/>
  <c r="R1031" i="5"/>
  <c r="E1032" i="5"/>
  <c r="X1032" i="5"/>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G115" i="6"/>
  <c r="H115" i="6"/>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s="1"/>
  <c r="H1046" i="5"/>
  <c r="R1046" i="5"/>
  <c r="J1046" i="5"/>
  <c r="G1046" i="5"/>
  <c r="F1046" i="5"/>
  <c r="I1046" i="5"/>
  <c r="E1046" i="5"/>
  <c r="X1046" i="5"/>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c r="I1058" i="5"/>
  <c r="H1058" i="5"/>
  <c r="J1058" i="5"/>
  <c r="R1058" i="5"/>
  <c r="F1058" i="5"/>
  <c r="G1058" i="5"/>
  <c r="E1058" i="5"/>
  <c r="X1058" i="5" s="1"/>
  <c r="G1059" i="5"/>
  <c r="J1059" i="5"/>
  <c r="I1059" i="5"/>
  <c r="R1059" i="5"/>
  <c r="H1059" i="5"/>
  <c r="F1059" i="5"/>
  <c r="E1059" i="5"/>
  <c r="X1059" i="5"/>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s="1"/>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s="1"/>
  <c r="G1088" i="5"/>
  <c r="I1088" i="5"/>
  <c r="R1088" i="5"/>
  <c r="H1088" i="5"/>
  <c r="J1088" i="5"/>
  <c r="F1088" i="5"/>
  <c r="E1088" i="5"/>
  <c r="X1088" i="5" s="1"/>
  <c r="G1089" i="5"/>
  <c r="F1089" i="5"/>
  <c r="H1089" i="5"/>
  <c r="R1089" i="5"/>
  <c r="I1089" i="5"/>
  <c r="J1089" i="5"/>
  <c r="E1089" i="5"/>
  <c r="X1089" i="5"/>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c r="J1099" i="5"/>
  <c r="F1099" i="5"/>
  <c r="R1099" i="5"/>
  <c r="H1099" i="5"/>
  <c r="G1099" i="5"/>
  <c r="I1099" i="5"/>
  <c r="E1099" i="5"/>
  <c r="X1099" i="5" s="1"/>
  <c r="J1100" i="5"/>
  <c r="F1100" i="5"/>
  <c r="I1100" i="5"/>
  <c r="H1100" i="5"/>
  <c r="G1100" i="5"/>
  <c r="R1100" i="5"/>
  <c r="E1100" i="5"/>
  <c r="X1100" i="5"/>
  <c r="F1101" i="5"/>
  <c r="I1101" i="5"/>
  <c r="G1101" i="5"/>
  <c r="R1101" i="5"/>
  <c r="H1101" i="5"/>
  <c r="J1101" i="5"/>
  <c r="E1101" i="5"/>
  <c r="X1101" i="5"/>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I1106" i="5"/>
  <c r="H1106" i="5"/>
  <c r="J1106" i="5"/>
  <c r="R1106" i="5"/>
  <c r="G1106" i="5"/>
  <c r="F1106" i="5"/>
  <c r="E1106" i="5"/>
  <c r="X1106" i="5" s="1"/>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c r="I1114" i="5"/>
  <c r="J1114" i="5"/>
  <c r="G1114" i="5"/>
  <c r="F1114" i="5"/>
  <c r="H1114" i="5"/>
  <c r="R1114" i="5"/>
  <c r="E1114" i="5"/>
  <c r="X1114" i="5" s="1"/>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c r="H1178" i="5"/>
  <c r="G1178" i="5"/>
  <c r="F1178" i="5"/>
  <c r="J1178" i="5"/>
  <c r="R1178" i="5"/>
  <c r="I1178" i="5"/>
  <c r="E1178" i="5"/>
  <c r="X1178" i="5" s="1"/>
  <c r="J1179" i="5"/>
  <c r="F1179" i="5"/>
  <c r="H1179" i="5"/>
  <c r="R1179" i="5"/>
  <c r="G1179" i="5"/>
  <c r="I1179" i="5"/>
  <c r="E1179" i="5"/>
  <c r="X1179" i="5"/>
  <c r="R1180" i="5"/>
  <c r="H1180" i="5"/>
  <c r="J1180" i="5"/>
  <c r="F1180" i="5"/>
  <c r="G1180" i="5"/>
  <c r="I1180" i="5"/>
  <c r="E1180" i="5"/>
  <c r="X1180" i="5" s="1"/>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s="1"/>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s="1"/>
  <c r="G1198" i="5"/>
  <c r="R1198" i="5"/>
  <c r="H1198" i="5"/>
  <c r="J1198" i="5"/>
  <c r="F1198" i="5"/>
  <c r="I1198" i="5"/>
  <c r="E1198" i="5"/>
  <c r="X1198" i="5"/>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s="1"/>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c r="H1242" i="5"/>
  <c r="F1242" i="5"/>
  <c r="I1242" i="5"/>
  <c r="J1242" i="5"/>
  <c r="R1242" i="5"/>
  <c r="G1242" i="5"/>
  <c r="E1242" i="5"/>
  <c r="X1242" i="5"/>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s="1"/>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c r="H1276" i="5"/>
  <c r="J1276" i="5"/>
  <c r="R1276" i="5"/>
  <c r="I1276" i="5"/>
  <c r="G1276" i="5"/>
  <c r="F1276" i="5"/>
  <c r="E1276" i="5"/>
  <c r="X1276" i="5" s="1"/>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c r="H1291" i="5"/>
  <c r="J1291" i="5"/>
  <c r="F1291" i="5"/>
  <c r="R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c r="J1297" i="5"/>
  <c r="H1297" i="5"/>
  <c r="G1297" i="5"/>
  <c r="F1297" i="5"/>
  <c r="R1297" i="5"/>
  <c r="I1297" i="5"/>
  <c r="E1297" i="5"/>
  <c r="X1297" i="5" s="1"/>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c r="R1322" i="5"/>
  <c r="J1322" i="5"/>
  <c r="H1322" i="5"/>
  <c r="F1322" i="5"/>
  <c r="I1322" i="5"/>
  <c r="G1322" i="5"/>
  <c r="E1322" i="5"/>
  <c r="X1322" i="5" s="1"/>
  <c r="J1323" i="5"/>
  <c r="G1323" i="5"/>
  <c r="F1323" i="5"/>
  <c r="I1323" i="5"/>
  <c r="H1323" i="5"/>
  <c r="R1323" i="5"/>
  <c r="E1323" i="5"/>
  <c r="X1323" i="5"/>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s="1"/>
  <c r="F1331" i="5"/>
  <c r="H1331" i="5"/>
  <c r="G1331" i="5"/>
  <c r="I1331" i="5"/>
  <c r="J1331" i="5"/>
  <c r="R1331" i="5"/>
  <c r="E1331" i="5"/>
  <c r="X1331" i="5" s="1"/>
  <c r="G1332" i="5"/>
  <c r="J1332" i="5"/>
  <c r="H1332" i="5"/>
  <c r="I1332" i="5"/>
  <c r="R1332" i="5"/>
  <c r="F1332" i="5"/>
  <c r="E1332" i="5"/>
  <c r="X1332" i="5" s="1"/>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s="1"/>
  <c r="J1353" i="5"/>
  <c r="H1353" i="5"/>
  <c r="G1353" i="5"/>
  <c r="R1353" i="5"/>
  <c r="I1353" i="5"/>
  <c r="F1353" i="5"/>
  <c r="E1353" i="5"/>
  <c r="X1353" i="5" s="1"/>
  <c r="I1354" i="5"/>
  <c r="F1354" i="5"/>
  <c r="R1354" i="5"/>
  <c r="J1354" i="5"/>
  <c r="H1354" i="5"/>
  <c r="G1354" i="5"/>
  <c r="E1354" i="5"/>
  <c r="X1354" i="5"/>
  <c r="F1355" i="5"/>
  <c r="R1355" i="5"/>
  <c r="G1355" i="5"/>
  <c r="J1355" i="5"/>
  <c r="H1355" i="5"/>
  <c r="I1355" i="5"/>
  <c r="E1355" i="5"/>
  <c r="X1355" i="5" s="1"/>
  <c r="I1356" i="5"/>
  <c r="H1356" i="5"/>
  <c r="J1356" i="5"/>
  <c r="R1356" i="5"/>
  <c r="F1356" i="5"/>
  <c r="G1356" i="5"/>
  <c r="E1356" i="5"/>
  <c r="X1356" i="5" s="1"/>
  <c r="R1357" i="5"/>
  <c r="J1357" i="5"/>
  <c r="I1357" i="5"/>
  <c r="F1357" i="5"/>
  <c r="H1357" i="5"/>
  <c r="G1357" i="5"/>
  <c r="E1357" i="5"/>
  <c r="X1357" i="5" s="1"/>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R1379" i="5"/>
  <c r="G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H1389" i="5"/>
  <c r="E1389" i="5"/>
  <c r="X1389" i="5" s="1"/>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s="1"/>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s="1"/>
  <c r="G1414" i="5"/>
  <c r="R1414" i="5"/>
  <c r="I1414" i="5"/>
  <c r="J1414" i="5"/>
  <c r="H1414" i="5"/>
  <c r="F1414" i="5"/>
  <c r="E1414" i="5"/>
  <c r="X1414" i="5"/>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G1428" i="5"/>
  <c r="F1428" i="5"/>
  <c r="H1428" i="5"/>
  <c r="J1428" i="5"/>
  <c r="R1428" i="5"/>
  <c r="I1428" i="5"/>
  <c r="E1428" i="5"/>
  <c r="X1428" i="5" s="1"/>
  <c r="H1429" i="5"/>
  <c r="F1429" i="5"/>
  <c r="G1429" i="5"/>
  <c r="R1429" i="5"/>
  <c r="I1429" i="5"/>
  <c r="J1429" i="5"/>
  <c r="E1429" i="5"/>
  <c r="X1429" i="5" s="1"/>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s="1"/>
  <c r="J1434" i="5"/>
  <c r="H1434" i="5"/>
  <c r="I1434" i="5"/>
  <c r="F1434" i="5"/>
  <c r="G1434" i="5"/>
  <c r="R1434" i="5"/>
  <c r="E1434" i="5"/>
  <c r="X1434" i="5" s="1"/>
  <c r="R1435" i="5"/>
  <c r="G1435" i="5"/>
  <c r="F1435" i="5"/>
  <c r="I1435" i="5"/>
  <c r="J1435" i="5"/>
  <c r="H1435" i="5"/>
  <c r="E1435" i="5"/>
  <c r="X1435" i="5"/>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c r="I1439" i="5"/>
  <c r="J1439" i="5"/>
  <c r="G1439" i="5"/>
  <c r="H1439" i="5"/>
  <c r="R1439" i="5"/>
  <c r="F1439" i="5"/>
  <c r="E1439" i="5"/>
  <c r="X1439" i="5" s="1"/>
  <c r="J1440" i="5"/>
  <c r="F1440" i="5"/>
  <c r="G1440" i="5"/>
  <c r="I1440" i="5"/>
  <c r="H1440" i="5"/>
  <c r="R1440" i="5"/>
  <c r="E1440" i="5"/>
  <c r="X1440" i="5" s="1"/>
  <c r="G1441" i="5"/>
  <c r="J1441" i="5"/>
  <c r="H1441" i="5"/>
  <c r="I1441" i="5"/>
  <c r="R1441" i="5"/>
  <c r="F1441" i="5"/>
  <c r="E1441" i="5"/>
  <c r="X1441" i="5" s="1"/>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s="1"/>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s="1"/>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s="1"/>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E1541" i="5"/>
  <c r="X1541" i="5" s="1"/>
  <c r="F1541" i="5"/>
  <c r="G1541" i="5"/>
  <c r="R1541" i="5"/>
  <c r="H1541" i="5"/>
  <c r="G1542" i="5"/>
  <c r="J1542" i="5"/>
  <c r="R1542" i="5"/>
  <c r="F1542" i="5"/>
  <c r="H1542" i="5"/>
  <c r="I1542" i="5"/>
  <c r="E1542" i="5"/>
  <c r="X1542" i="5" s="1"/>
  <c r="F1543" i="5"/>
  <c r="J1543" i="5"/>
  <c r="I1543" i="5"/>
  <c r="R1543" i="5"/>
  <c r="G1543" i="5"/>
  <c r="E1543" i="5"/>
  <c r="X1543" i="5" s="1"/>
  <c r="H1543" i="5"/>
  <c r="F1544" i="5"/>
  <c r="I1544" i="5"/>
  <c r="J1544" i="5"/>
  <c r="H1544" i="5"/>
  <c r="E1544" i="5"/>
  <c r="X1544" i="5" s="1"/>
  <c r="G1544" i="5"/>
  <c r="R1544" i="5"/>
  <c r="E1545" i="5"/>
  <c r="X1545" i="5"/>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c r="F1550" i="5"/>
  <c r="I1550" i="5"/>
  <c r="G1550" i="5"/>
  <c r="R1550" i="5"/>
  <c r="J1550" i="5"/>
  <c r="J1551" i="5"/>
  <c r="R1551" i="5"/>
  <c r="G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s="1"/>
  <c r="H1563" i="5"/>
  <c r="J1563" i="5"/>
  <c r="E1563" i="5"/>
  <c r="X1563" i="5" s="1"/>
  <c r="I1563" i="5"/>
  <c r="F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E1571" i="5"/>
  <c r="X1571" i="5"/>
  <c r="F1571" i="5"/>
  <c r="I1571" i="5"/>
  <c r="G1571" i="5"/>
  <c r="R1571" i="5"/>
  <c r="H1571" i="5"/>
  <c r="E1572" i="5"/>
  <c r="X1572" i="5"/>
  <c r="F1572" i="5"/>
  <c r="I1572" i="5"/>
  <c r="J1572" i="5"/>
  <c r="H1572" i="5"/>
  <c r="G1572" i="5"/>
  <c r="R1572" i="5"/>
  <c r="F1573" i="5"/>
  <c r="H1573"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c r="R1586" i="5"/>
  <c r="F1586" i="5"/>
  <c r="J1586" i="5"/>
  <c r="I1586" i="5"/>
  <c r="H1586" i="5"/>
  <c r="E1586" i="5"/>
  <c r="X1586" i="5"/>
  <c r="G1586" i="5"/>
  <c r="J1587" i="5"/>
  <c r="R1587" i="5"/>
  <c r="I1587" i="5"/>
  <c r="G1587" i="5"/>
  <c r="E1587" i="5"/>
  <c r="X1587" i="5"/>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s="1"/>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c r="J1601" i="5"/>
  <c r="F1601" i="5"/>
  <c r="R1601" i="5"/>
  <c r="G1601" i="5"/>
  <c r="I1601" i="5"/>
  <c r="H1601" i="5"/>
  <c r="G1602" i="5"/>
  <c r="I1602" i="5"/>
  <c r="J1602" i="5"/>
  <c r="R1602" i="5"/>
  <c r="F1602" i="5"/>
  <c r="H1602" i="5"/>
  <c r="E1602" i="5"/>
  <c r="X1602" i="5" s="1"/>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G1613" i="5"/>
  <c r="R1613" i="5"/>
  <c r="J1613" i="5"/>
  <c r="E1613" i="5"/>
  <c r="X1613" i="5" s="1"/>
  <c r="I1613" i="5"/>
  <c r="F1613" i="5"/>
  <c r="E1614" i="5"/>
  <c r="X1614" i="5" s="1"/>
  <c r="J1614" i="5"/>
  <c r="F1614" i="5"/>
  <c r="H1614" i="5"/>
  <c r="G1614" i="5"/>
  <c r="R1614" i="5"/>
  <c r="I1614" i="5"/>
  <c r="R1615" i="5"/>
  <c r="E1615" i="5"/>
  <c r="X1615" i="5"/>
  <c r="F1615" i="5"/>
  <c r="H1615" i="5"/>
  <c r="G1615" i="5"/>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s="1"/>
  <c r="J1626" i="5"/>
  <c r="E1626" i="5"/>
  <c r="X1626" i="5"/>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c r="F1632" i="5"/>
  <c r="J1632" i="5"/>
  <c r="R1633" i="5"/>
  <c r="H1633" i="5"/>
  <c r="G1633" i="5"/>
  <c r="I1633" i="5"/>
  <c r="J1633" i="5"/>
  <c r="E1633" i="5"/>
  <c r="X1633" i="5" s="1"/>
  <c r="F1633" i="5"/>
  <c r="I1634" i="5"/>
  <c r="R1634" i="5"/>
  <c r="J1634" i="5"/>
  <c r="H1634" i="5"/>
  <c r="E1634" i="5"/>
  <c r="X1634" i="5" s="1"/>
  <c r="F1634" i="5"/>
  <c r="G1634" i="5"/>
  <c r="J1635" i="5"/>
  <c r="H1635" i="5"/>
  <c r="R1635" i="5"/>
  <c r="F1635" i="5"/>
  <c r="I1635" i="5"/>
  <c r="G1635" i="5"/>
  <c r="E1635" i="5"/>
  <c r="X1635" i="5" s="1"/>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c r="R1643" i="5"/>
  <c r="H1643" i="5"/>
  <c r="I1643" i="5"/>
  <c r="E1643" i="5"/>
  <c r="X1643" i="5" s="1"/>
  <c r="F1643" i="5"/>
  <c r="J1643" i="5"/>
  <c r="G1643" i="5"/>
  <c r="H1644" i="5"/>
  <c r="J1644" i="5"/>
  <c r="F1644" i="5"/>
  <c r="R1644" i="5"/>
  <c r="E1644" i="5"/>
  <c r="X1644" i="5" s="1"/>
  <c r="G1644" i="5"/>
  <c r="I1644" i="5"/>
  <c r="F1645" i="5"/>
  <c r="E1645" i="5"/>
  <c r="X1645" i="5"/>
  <c r="J1645" i="5"/>
  <c r="R1645" i="5"/>
  <c r="H1645" i="5"/>
  <c r="I1645" i="5"/>
  <c r="G1645" i="5"/>
  <c r="J1647" i="5"/>
  <c r="F1647" i="5"/>
  <c r="E1647" i="5"/>
  <c r="X1647" i="5" s="1"/>
  <c r="H1647" i="5"/>
  <c r="G1647" i="5"/>
  <c r="I1647" i="5"/>
  <c r="R1647" i="5"/>
  <c r="J1648" i="5"/>
  <c r="H1648" i="5"/>
  <c r="G1648" i="5"/>
  <c r="I1648" i="5"/>
  <c r="R1648" i="5"/>
  <c r="F1648" i="5"/>
  <c r="E1648" i="5"/>
  <c r="X1648" i="5" s="1"/>
  <c r="R1649" i="5"/>
  <c r="H1649" i="5"/>
  <c r="J1649" i="5"/>
  <c r="E1649" i="5"/>
  <c r="X1649" i="5"/>
  <c r="F1649" i="5"/>
  <c r="G1649" i="5"/>
  <c r="I1649" i="5"/>
  <c r="I1650" i="5"/>
  <c r="R1650" i="5"/>
  <c r="J1650" i="5"/>
  <c r="E1650" i="5"/>
  <c r="X1650" i="5"/>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c r="R1684" i="5"/>
  <c r="F1684" i="5"/>
  <c r="I1684" i="5"/>
  <c r="J1684" i="5"/>
  <c r="R1685" i="5"/>
  <c r="I1685" i="5"/>
  <c r="J1685" i="5"/>
  <c r="F1685" i="5"/>
  <c r="H1685" i="5"/>
  <c r="G1685" i="5"/>
  <c r="E1685" i="5"/>
  <c r="X1685" i="5"/>
  <c r="H1686" i="5"/>
  <c r="J1686" i="5"/>
  <c r="F1686" i="5"/>
  <c r="E1686" i="5"/>
  <c r="X1686" i="5" s="1"/>
  <c r="G1686" i="5"/>
  <c r="R1686" i="5"/>
  <c r="I1686" i="5"/>
  <c r="H1687" i="5"/>
  <c r="G1687" i="5"/>
  <c r="F1687" i="5"/>
  <c r="I1687" i="5"/>
  <c r="E1687" i="5"/>
  <c r="X1687" i="5"/>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J1694" i="5"/>
  <c r="E1694" i="5"/>
  <c r="X1694" i="5" s="1"/>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H1712" i="5"/>
  <c r="E1712" i="5"/>
  <c r="X1712" i="5" s="1"/>
  <c r="J1712" i="5"/>
  <c r="R1712" i="5"/>
  <c r="F1712" i="5"/>
  <c r="G1712" i="5"/>
  <c r="I1712" i="5"/>
  <c r="I1713" i="5"/>
  <c r="E1713" i="5"/>
  <c r="X1713" i="5" s="1"/>
  <c r="R1713" i="5"/>
  <c r="J1713" i="5"/>
  <c r="F1713" i="5"/>
  <c r="G1713" i="5"/>
  <c r="H1713" i="5"/>
  <c r="I1714" i="5"/>
  <c r="R1714" i="5"/>
  <c r="G1714" i="5"/>
  <c r="F1714" i="5"/>
  <c r="H1714" i="5"/>
  <c r="J1714" i="5"/>
  <c r="E1714" i="5"/>
  <c r="X1714" i="5" s="1"/>
  <c r="H1715" i="5"/>
  <c r="F1715" i="5"/>
  <c r="I1715" i="5"/>
  <c r="R1715" i="5"/>
  <c r="G1715" i="5"/>
  <c r="J1715" i="5"/>
  <c r="E1715" i="5"/>
  <c r="X1715" i="5" s="1"/>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s="1"/>
  <c r="F1720" i="5"/>
  <c r="G1720" i="5"/>
  <c r="J1720" i="5"/>
  <c r="R1720" i="5"/>
  <c r="I1720" i="5"/>
  <c r="H1720" i="5"/>
  <c r="E1720" i="5"/>
  <c r="X1720" i="5" s="1"/>
  <c r="H1721" i="5"/>
  <c r="G1721" i="5"/>
  <c r="F1721" i="5"/>
  <c r="I1721" i="5"/>
  <c r="J1721" i="5"/>
  <c r="R1721" i="5"/>
  <c r="E1721" i="5"/>
  <c r="X1721" i="5" s="1"/>
  <c r="E1722" i="5"/>
  <c r="X1722" i="5"/>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R1735" i="5"/>
  <c r="I1735" i="5"/>
  <c r="G1735" i="5"/>
  <c r="H1735" i="5"/>
  <c r="F1735" i="5"/>
  <c r="E1735" i="5"/>
  <c r="X1735" i="5" s="1"/>
  <c r="E1736" i="5"/>
  <c r="X1736" i="5" s="1"/>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s="1"/>
  <c r="J1759" i="5"/>
  <c r="H1759" i="5"/>
  <c r="G1759" i="5"/>
  <c r="F1759" i="5"/>
  <c r="R1759" i="5"/>
  <c r="J1760" i="5"/>
  <c r="I1760" i="5"/>
  <c r="F1760" i="5"/>
  <c r="R1760" i="5"/>
  <c r="H1760" i="5"/>
  <c r="G1760" i="5"/>
  <c r="E1760" i="5"/>
  <c r="X1760" i="5" s="1"/>
  <c r="R1761" i="5"/>
  <c r="G1761" i="5"/>
  <c r="I1761" i="5"/>
  <c r="F1761" i="5"/>
  <c r="H1761" i="5"/>
  <c r="J1761" i="5"/>
  <c r="E1761" i="5"/>
  <c r="X1761" i="5"/>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H1766" i="5"/>
  <c r="F1766" i="5"/>
  <c r="R1766" i="5"/>
  <c r="G1767" i="5"/>
  <c r="I1767" i="5"/>
  <c r="R1767" i="5"/>
  <c r="H1767" i="5"/>
  <c r="F1767" i="5"/>
  <c r="J1767" i="5"/>
  <c r="E1767" i="5"/>
  <c r="X1767" i="5"/>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F1781" i="5"/>
  <c r="E1781" i="5"/>
  <c r="X1781" i="5" s="1"/>
  <c r="R1781" i="5"/>
  <c r="H1781" i="5"/>
  <c r="J1781" i="5"/>
  <c r="I1781" i="5"/>
  <c r="G1781" i="5"/>
  <c r="G1782" i="5"/>
  <c r="R1782" i="5"/>
  <c r="F1782" i="5"/>
  <c r="I1782" i="5"/>
  <c r="H1782" i="5"/>
  <c r="J1782" i="5"/>
  <c r="E1782" i="5"/>
  <c r="X1782" i="5" s="1"/>
  <c r="R1783" i="5"/>
  <c r="J1783" i="5"/>
  <c r="H1783" i="5"/>
  <c r="F1783" i="5"/>
  <c r="I1783" i="5"/>
  <c r="G1783" i="5"/>
  <c r="E1783" i="5"/>
  <c r="X1783" i="5" s="1"/>
  <c r="F1784" i="5"/>
  <c r="E1784" i="5"/>
  <c r="X1784" i="5" s="1"/>
  <c r="R1784" i="5"/>
  <c r="I1784" i="5"/>
  <c r="J1784" i="5"/>
  <c r="G1784" i="5"/>
  <c r="H1784" i="5"/>
  <c r="J1785" i="5"/>
  <c r="E1785" i="5"/>
  <c r="X1785" i="5"/>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c r="E1792" i="5"/>
  <c r="X1792" i="5" s="1"/>
  <c r="F1792" i="5"/>
  <c r="R1792" i="5"/>
  <c r="H1792" i="5"/>
  <c r="G1792" i="5"/>
  <c r="J1792" i="5"/>
  <c r="I1792" i="5"/>
  <c r="J1793" i="5"/>
  <c r="G1793" i="5"/>
  <c r="R1793" i="5"/>
  <c r="F1793" i="5"/>
  <c r="H1793" i="5"/>
  <c r="I1793" i="5"/>
  <c r="E1793" i="5"/>
  <c r="X1793" i="5" s="1"/>
  <c r="G118" i="6"/>
  <c r="H118" i="6"/>
  <c r="G119" i="6"/>
  <c r="H119" i="6"/>
  <c r="G1794" i="5"/>
  <c r="J1794" i="5"/>
  <c r="I1794" i="5"/>
  <c r="R1794" i="5"/>
  <c r="H1794" i="5"/>
  <c r="E1794" i="5"/>
  <c r="X1794" i="5" s="1"/>
  <c r="F1794" i="5"/>
  <c r="R1795" i="5"/>
  <c r="I1795" i="5"/>
  <c r="G1795" i="5"/>
  <c r="F1795" i="5"/>
  <c r="J1795" i="5"/>
  <c r="H1795" i="5"/>
  <c r="E1795" i="5"/>
  <c r="X1795" i="5"/>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c r="I1805" i="5"/>
  <c r="G1807" i="5"/>
  <c r="H1807" i="5"/>
  <c r="I1807" i="5"/>
  <c r="F1807" i="5"/>
  <c r="J1807" i="5"/>
  <c r="E1807" i="5"/>
  <c r="X1807" i="5" s="1"/>
  <c r="R1807" i="5"/>
  <c r="G1808" i="5"/>
  <c r="F1808" i="5"/>
  <c r="R1808" i="5"/>
  <c r="I1808" i="5"/>
  <c r="J1808" i="5"/>
  <c r="E1808" i="5"/>
  <c r="X1808" i="5"/>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c r="I1866" i="5"/>
  <c r="G1867" i="5"/>
  <c r="H1867" i="5"/>
  <c r="F1867" i="5"/>
  <c r="J1867" i="5"/>
  <c r="R1867" i="5"/>
  <c r="I1867" i="5"/>
  <c r="E1867" i="5"/>
  <c r="X1867" i="5" s="1"/>
  <c r="F1868" i="5"/>
  <c r="J1868" i="5"/>
  <c r="I1868" i="5"/>
  <c r="H1868" i="5"/>
  <c r="R1868" i="5"/>
  <c r="E1868" i="5"/>
  <c r="X1868" i="5"/>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c r="G1873" i="5"/>
  <c r="F1874" i="5"/>
  <c r="H1874" i="5"/>
  <c r="J1874" i="5"/>
  <c r="R1874" i="5"/>
  <c r="G1874" i="5"/>
  <c r="E1874" i="5"/>
  <c r="X1874" i="5" s="1"/>
  <c r="I1874" i="5"/>
  <c r="G1875" i="5"/>
  <c r="H1875" i="5"/>
  <c r="F1875" i="5"/>
  <c r="R1875" i="5"/>
  <c r="I1875" i="5"/>
  <c r="E1875" i="5"/>
  <c r="X1875" i="5"/>
  <c r="J1875" i="5"/>
  <c r="F1876" i="5"/>
  <c r="J1876" i="5"/>
  <c r="H1876" i="5"/>
  <c r="G1876" i="5"/>
  <c r="I1876" i="5"/>
  <c r="E1876" i="5"/>
  <c r="X1876" i="5" s="1"/>
  <c r="R1876" i="5"/>
  <c r="I50" i="5"/>
  <c r="R50" i="5"/>
  <c r="H50" i="5"/>
  <c r="F50" i="5"/>
  <c r="I58" i="5"/>
  <c r="H58" i="5"/>
  <c r="R58" i="5"/>
  <c r="F58" i="5"/>
  <c r="X58" i="5"/>
  <c r="I66" i="5"/>
  <c r="H66" i="5"/>
  <c r="R66" i="5"/>
  <c r="F66" i="5"/>
  <c r="X66" i="5"/>
  <c r="F74" i="5"/>
  <c r="I74" i="5"/>
  <c r="H74" i="5"/>
  <c r="R74" i="5"/>
  <c r="X74" i="5"/>
  <c r="I137" i="5"/>
  <c r="H137" i="5"/>
  <c r="F137" i="5"/>
  <c r="R137" i="5"/>
  <c r="X137" i="5"/>
  <c r="J153" i="5"/>
  <c r="I153" i="5"/>
  <c r="F153" i="5"/>
  <c r="R153" i="5"/>
  <c r="H153" i="5"/>
  <c r="E153" i="5"/>
  <c r="X153" i="5" s="1"/>
  <c r="J169" i="5"/>
  <c r="I169" i="5"/>
  <c r="H169" i="5"/>
  <c r="R169" i="5"/>
  <c r="F169" i="5"/>
  <c r="E169" i="5"/>
  <c r="X169" i="5" s="1"/>
  <c r="J177" i="5"/>
  <c r="H177" i="5"/>
  <c r="R177" i="5"/>
  <c r="I177" i="5"/>
  <c r="F177" i="5"/>
  <c r="E177" i="5"/>
  <c r="X177" i="5"/>
  <c r="R201" i="5"/>
  <c r="F201" i="5"/>
  <c r="H201" i="5"/>
  <c r="I201" i="5"/>
  <c r="J201" i="5"/>
  <c r="E201" i="5"/>
  <c r="X201" i="5"/>
  <c r="J214" i="5"/>
  <c r="F214" i="5"/>
  <c r="I214" i="5"/>
  <c r="H214" i="5"/>
  <c r="R214" i="5"/>
  <c r="E214" i="5"/>
  <c r="X214" i="5"/>
  <c r="J222" i="5"/>
  <c r="I222" i="5"/>
  <c r="R222" i="5"/>
  <c r="H222" i="5"/>
  <c r="F222" i="5"/>
  <c r="E222" i="5"/>
  <c r="X222" i="5"/>
  <c r="J233" i="5"/>
  <c r="F233" i="5"/>
  <c r="H233" i="5"/>
  <c r="I233" i="5"/>
  <c r="R233" i="5"/>
  <c r="E233" i="5"/>
  <c r="X233" i="5" s="1"/>
  <c r="J254" i="5"/>
  <c r="F254" i="5"/>
  <c r="I254" i="5"/>
  <c r="H254" i="5"/>
  <c r="R254" i="5"/>
  <c r="E254" i="5"/>
  <c r="X254" i="5" s="1"/>
  <c r="I265" i="5"/>
  <c r="H265" i="5"/>
  <c r="R265" i="5"/>
  <c r="F265" i="5"/>
  <c r="J265" i="5"/>
  <c r="E265" i="5"/>
  <c r="X265" i="5"/>
  <c r="J273" i="5"/>
  <c r="I273" i="5"/>
  <c r="H273" i="5"/>
  <c r="R273" i="5"/>
  <c r="F273" i="5"/>
  <c r="E273" i="5"/>
  <c r="X273" i="5" s="1"/>
  <c r="J286" i="5"/>
  <c r="H286" i="5"/>
  <c r="F286" i="5"/>
  <c r="I286" i="5"/>
  <c r="R286" i="5"/>
  <c r="E286" i="5"/>
  <c r="X286" i="5" s="1"/>
  <c r="J297" i="5"/>
  <c r="R297" i="5"/>
  <c r="F297" i="5"/>
  <c r="I297" i="5"/>
  <c r="H297" i="5"/>
  <c r="E297" i="5"/>
  <c r="X297" i="5" s="1"/>
  <c r="I318" i="5"/>
  <c r="F318" i="5"/>
  <c r="R318" i="5"/>
  <c r="H318" i="5"/>
  <c r="J318" i="5"/>
  <c r="E318" i="5"/>
  <c r="X318" i="5" s="1"/>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s="1"/>
  <c r="H366" i="5"/>
  <c r="F366" i="5"/>
  <c r="I366" i="5"/>
  <c r="R366" i="5"/>
  <c r="J366" i="5"/>
  <c r="E366" i="5"/>
  <c r="X366" i="5" s="1"/>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s="1"/>
  <c r="R449" i="5"/>
  <c r="H449" i="5"/>
  <c r="F449" i="5"/>
  <c r="J449" i="5"/>
  <c r="I449" i="5"/>
  <c r="E449" i="5"/>
  <c r="X449" i="5" s="1"/>
  <c r="I465" i="5"/>
  <c r="H465" i="5"/>
  <c r="J465" i="5"/>
  <c r="R465" i="5"/>
  <c r="F465" i="5"/>
  <c r="E465" i="5"/>
  <c r="X465" i="5" s="1"/>
  <c r="H470" i="5"/>
  <c r="J470" i="5"/>
  <c r="R470" i="5"/>
  <c r="I470" i="5"/>
  <c r="F470" i="5"/>
  <c r="E470" i="5"/>
  <c r="X470" i="5"/>
  <c r="F481" i="5"/>
  <c r="H481" i="5"/>
  <c r="I481" i="5"/>
  <c r="R481" i="5"/>
  <c r="J481" i="5"/>
  <c r="E481" i="5"/>
  <c r="X481" i="5" s="1"/>
  <c r="H486" i="5"/>
  <c r="R486" i="5"/>
  <c r="I486" i="5"/>
  <c r="J486" i="5"/>
  <c r="F486" i="5"/>
  <c r="E486" i="5"/>
  <c r="X486" i="5" s="1"/>
  <c r="H489" i="5"/>
  <c r="R489" i="5"/>
  <c r="J489" i="5"/>
  <c r="F489" i="5"/>
  <c r="I489" i="5"/>
  <c r="E489" i="5"/>
  <c r="X489" i="5"/>
  <c r="J502" i="5"/>
  <c r="R502" i="5"/>
  <c r="F502" i="5"/>
  <c r="H502" i="5"/>
  <c r="I502" i="5"/>
  <c r="E502" i="5"/>
  <c r="X502" i="5"/>
  <c r="R505" i="5"/>
  <c r="I505" i="5"/>
  <c r="F505" i="5"/>
  <c r="H505" i="5"/>
  <c r="J505" i="5"/>
  <c r="E505" i="5"/>
  <c r="X505" i="5" s="1"/>
  <c r="J521" i="5"/>
  <c r="F521" i="5"/>
  <c r="H521" i="5"/>
  <c r="R521" i="5"/>
  <c r="I521" i="5"/>
  <c r="E521" i="5"/>
  <c r="X521" i="5" s="1"/>
  <c r="R529" i="5"/>
  <c r="J529" i="5"/>
  <c r="F529" i="5"/>
  <c r="I529" i="5"/>
  <c r="H529" i="5"/>
  <c r="E529" i="5"/>
  <c r="X529" i="5" s="1"/>
  <c r="I558" i="5"/>
  <c r="H558" i="5"/>
  <c r="F558" i="5"/>
  <c r="R558" i="5"/>
  <c r="J558" i="5"/>
  <c r="E558" i="5"/>
  <c r="X558" i="5" s="1"/>
  <c r="H561" i="5"/>
  <c r="F561" i="5"/>
  <c r="J561" i="5"/>
  <c r="I561" i="5"/>
  <c r="R561" i="5"/>
  <c r="E561" i="5"/>
  <c r="X561" i="5" s="1"/>
  <c r="F585" i="5"/>
  <c r="R585" i="5"/>
  <c r="J585" i="5"/>
  <c r="H585" i="5"/>
  <c r="I585" i="5"/>
  <c r="E585" i="5"/>
  <c r="X585" i="5" s="1"/>
  <c r="J593" i="5"/>
  <c r="I593" i="5"/>
  <c r="R593" i="5"/>
  <c r="H593" i="5"/>
  <c r="F593" i="5"/>
  <c r="E593" i="5"/>
  <c r="X593" i="5" s="1"/>
  <c r="F633" i="5"/>
  <c r="H633" i="5"/>
  <c r="J633" i="5"/>
  <c r="R633" i="5"/>
  <c r="I633" i="5"/>
  <c r="E633" i="5"/>
  <c r="X633" i="5" s="1"/>
  <c r="I670" i="5"/>
  <c r="H670" i="5"/>
  <c r="J670" i="5"/>
  <c r="R670" i="5"/>
  <c r="F670" i="5"/>
  <c r="E670" i="5"/>
  <c r="X670" i="5" s="1"/>
  <c r="H673" i="5"/>
  <c r="I673" i="5"/>
  <c r="F673" i="5"/>
  <c r="J673" i="5"/>
  <c r="R673" i="5"/>
  <c r="E673" i="5"/>
  <c r="X673" i="5"/>
  <c r="R713" i="5"/>
  <c r="I713" i="5"/>
  <c r="H713" i="5"/>
  <c r="J713" i="5"/>
  <c r="F713" i="5"/>
  <c r="E713" i="5"/>
  <c r="X713" i="5" s="1"/>
  <c r="I721" i="5"/>
  <c r="J721" i="5"/>
  <c r="R721" i="5"/>
  <c r="F721" i="5"/>
  <c r="H721" i="5"/>
  <c r="E721" i="5"/>
  <c r="X721" i="5" s="1"/>
  <c r="F734" i="5"/>
  <c r="J734" i="5"/>
  <c r="I734" i="5"/>
  <c r="R734" i="5"/>
  <c r="H734" i="5"/>
  <c r="E734" i="5"/>
  <c r="X734" i="5" s="1"/>
  <c r="F745" i="5"/>
  <c r="R745" i="5"/>
  <c r="H745" i="5"/>
  <c r="I745" i="5"/>
  <c r="J745" i="5"/>
  <c r="E745" i="5"/>
  <c r="X745" i="5" s="1"/>
  <c r="F753" i="5"/>
  <c r="I753" i="5"/>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c r="F857" i="5"/>
  <c r="R857" i="5"/>
  <c r="I857" i="5"/>
  <c r="J857" i="5"/>
  <c r="H857" i="5"/>
  <c r="E857" i="5"/>
  <c r="X857" i="5" s="1"/>
  <c r="R865" i="5"/>
  <c r="F865" i="5"/>
  <c r="H865" i="5"/>
  <c r="J865" i="5"/>
  <c r="I865" i="5"/>
  <c r="E865" i="5"/>
  <c r="X865" i="5" s="1"/>
  <c r="J894" i="5"/>
  <c r="H894" i="5"/>
  <c r="R894" i="5"/>
  <c r="F894" i="5"/>
  <c r="I894" i="5"/>
  <c r="E894" i="5"/>
  <c r="X894" i="5"/>
  <c r="F902" i="5"/>
  <c r="H902" i="5"/>
  <c r="R902" i="5"/>
  <c r="I902" i="5"/>
  <c r="J902" i="5"/>
  <c r="E902" i="5"/>
  <c r="X902" i="5" s="1"/>
  <c r="I918" i="5"/>
  <c r="R918" i="5"/>
  <c r="J918" i="5"/>
  <c r="F918" i="5"/>
  <c r="H918" i="5"/>
  <c r="E918" i="5"/>
  <c r="X918" i="5" s="1"/>
  <c r="H926" i="5"/>
  <c r="R926" i="5"/>
  <c r="I926" i="5"/>
  <c r="J926" i="5"/>
  <c r="F926" i="5"/>
  <c r="E926" i="5"/>
  <c r="X926" i="5" s="1"/>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s="1"/>
  <c r="R1177" i="5"/>
  <c r="F1177" i="5"/>
  <c r="H1177" i="5"/>
  <c r="I1177" i="5"/>
  <c r="J1177" i="5"/>
  <c r="E1177" i="5"/>
  <c r="X1177" i="5" s="1"/>
  <c r="I1182" i="5"/>
  <c r="F1182" i="5"/>
  <c r="H1182" i="5"/>
  <c r="J1182" i="5"/>
  <c r="R1182" i="5"/>
  <c r="E1182" i="5"/>
  <c r="X1182" i="5" s="1"/>
  <c r="H1241" i="5"/>
  <c r="J1241" i="5"/>
  <c r="R1241" i="5"/>
  <c r="F1241" i="5"/>
  <c r="I1241" i="5"/>
  <c r="E1241" i="5"/>
  <c r="X1241" i="5"/>
  <c r="H1249" i="5"/>
  <c r="R1249" i="5"/>
  <c r="I1249" i="5"/>
  <c r="J1249" i="5"/>
  <c r="F1249" i="5"/>
  <c r="E1249" i="5"/>
  <c r="X1249" i="5" s="1"/>
  <c r="R1270" i="5"/>
  <c r="F1270" i="5"/>
  <c r="I1270" i="5"/>
  <c r="H1270" i="5"/>
  <c r="J1270" i="5"/>
  <c r="E1270" i="5"/>
  <c r="X1270" i="5"/>
  <c r="F1273" i="5"/>
  <c r="I1273" i="5"/>
  <c r="R1273" i="5"/>
  <c r="H1273" i="5"/>
  <c r="J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c r="G1884" i="5"/>
  <c r="H1884" i="5"/>
  <c r="I1884" i="5"/>
  <c r="J1884" i="5"/>
  <c r="R1884" i="5"/>
  <c r="F1884" i="5"/>
  <c r="E1884" i="5"/>
  <c r="X1884" i="5" s="1"/>
  <c r="G1885" i="5"/>
  <c r="H1885" i="5"/>
  <c r="I1885" i="5"/>
  <c r="F1885" i="5"/>
  <c r="J1885" i="5"/>
  <c r="R1885" i="5"/>
  <c r="E1885" i="5"/>
  <c r="X1885" i="5" s="1"/>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c r="R1889" i="5"/>
  <c r="I1889" i="5"/>
  <c r="J1889" i="5"/>
  <c r="H1889" i="5"/>
  <c r="F1889" i="5"/>
  <c r="G1889" i="5"/>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c r="R1893" i="5"/>
  <c r="J1893" i="5"/>
  <c r="I1893" i="5"/>
  <c r="G1893" i="5"/>
  <c r="F1893" i="5"/>
  <c r="H1893" i="5"/>
  <c r="E1893" i="5"/>
  <c r="X1893" i="5" s="1"/>
  <c r="G1897" i="5"/>
  <c r="R1897" i="5"/>
  <c r="J1897" i="5"/>
  <c r="H1897" i="5"/>
  <c r="I1897" i="5"/>
  <c r="F1897" i="5"/>
  <c r="E1897" i="5"/>
  <c r="X1897" i="5"/>
  <c r="R1898" i="5"/>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J1901" i="5"/>
  <c r="I1901" i="5"/>
  <c r="G1901" i="5"/>
  <c r="F1901" i="5"/>
  <c r="H1901" i="5"/>
  <c r="R1901" i="5"/>
  <c r="E1901" i="5"/>
  <c r="X1901" i="5"/>
  <c r="J1902" i="5"/>
  <c r="G1902" i="5"/>
  <c r="H1902" i="5"/>
  <c r="I1902" i="5"/>
  <c r="R1902" i="5"/>
  <c r="F1902" i="5"/>
  <c r="E1902" i="5"/>
  <c r="X1902" i="5" s="1"/>
  <c r="F1903" i="5"/>
  <c r="G1903" i="5"/>
  <c r="H1903" i="5"/>
  <c r="J1903" i="5"/>
  <c r="I1903" i="5"/>
  <c r="R1903" i="5"/>
  <c r="E1903" i="5"/>
  <c r="X1903" i="5"/>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c r="F1907" i="5"/>
  <c r="G1907" i="5"/>
  <c r="J1907" i="5"/>
  <c r="I1907" i="5"/>
  <c r="H1907" i="5"/>
  <c r="R1907" i="5"/>
  <c r="E1907" i="5"/>
  <c r="X1907" i="5"/>
  <c r="G1908" i="5"/>
  <c r="F1908" i="5"/>
  <c r="I1908" i="5"/>
  <c r="J1908" i="5"/>
  <c r="H1908" i="5"/>
  <c r="R1908" i="5"/>
  <c r="E1908" i="5"/>
  <c r="X1908" i="5" s="1"/>
  <c r="F1909" i="5"/>
  <c r="H1909" i="5"/>
  <c r="G1909" i="5"/>
  <c r="J1909" i="5"/>
  <c r="I1909" i="5"/>
  <c r="R1909" i="5"/>
  <c r="E1909" i="5"/>
  <c r="X1909" i="5"/>
  <c r="J1910" i="5"/>
  <c r="F1910" i="5"/>
  <c r="I1910" i="5"/>
  <c r="R1910" i="5"/>
  <c r="H1910" i="5"/>
  <c r="G1910" i="5"/>
  <c r="E1910" i="5"/>
  <c r="X1910" i="5" s="1"/>
  <c r="F1911" i="5"/>
  <c r="J1911" i="5"/>
  <c r="H1911" i="5"/>
  <c r="I1911" i="5"/>
  <c r="R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s="1"/>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s="1"/>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R1964" i="5"/>
  <c r="I1964" i="5"/>
  <c r="G1964" i="5"/>
  <c r="J1964" i="5"/>
  <c r="F1964" i="5"/>
  <c r="H1964" i="5"/>
  <c r="E1964" i="5"/>
  <c r="X1964" i="5"/>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s="1"/>
  <c r="F1987" i="5"/>
  <c r="R1987" i="5"/>
  <c r="H1987" i="5"/>
  <c r="G1987" i="5"/>
  <c r="I1987" i="5"/>
  <c r="J1987" i="5"/>
  <c r="E1987" i="5"/>
  <c r="X1987" i="5" s="1"/>
  <c r="H1992" i="5"/>
  <c r="R1992" i="5"/>
  <c r="I1992" i="5"/>
  <c r="J1992" i="5"/>
  <c r="G1992" i="5"/>
  <c r="F1992" i="5"/>
  <c r="E1992" i="5"/>
  <c r="X1992" i="5"/>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E2006" i="5"/>
  <c r="X2006" i="5"/>
  <c r="R2007" i="5"/>
  <c r="G2007" i="5"/>
  <c r="I2007" i="5"/>
  <c r="J2007" i="5"/>
  <c r="H2007" i="5"/>
  <c r="F2007" i="5"/>
  <c r="E2007" i="5"/>
  <c r="X2007" i="5" s="1"/>
  <c r="H2010" i="5"/>
  <c r="G2010" i="5"/>
  <c r="J2010" i="5"/>
  <c r="R2010" i="5"/>
  <c r="I2010" i="5"/>
  <c r="F2010" i="5"/>
  <c r="E2010" i="5"/>
  <c r="X2010" i="5"/>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H2018" i="5"/>
  <c r="G2018" i="5"/>
  <c r="F2018" i="5"/>
  <c r="E2018" i="5"/>
  <c r="X2018" i="5" s="1"/>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c r="R2022" i="5"/>
  <c r="F2022" i="5"/>
  <c r="H2022" i="5"/>
  <c r="J2022" i="5"/>
  <c r="I2022" i="5"/>
  <c r="E2022" i="5"/>
  <c r="X2022" i="5" s="1"/>
  <c r="H2023" i="5"/>
  <c r="I2023" i="5"/>
  <c r="G2023" i="5"/>
  <c r="J2023" i="5"/>
  <c r="R2023" i="5"/>
  <c r="F2023" i="5"/>
  <c r="E2023" i="5"/>
  <c r="X2023" i="5"/>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c r="J2029" i="5"/>
  <c r="I2029" i="5"/>
  <c r="F2029" i="5"/>
  <c r="R2029" i="5"/>
  <c r="H2029" i="5"/>
  <c r="G2029" i="5"/>
  <c r="E2029" i="5"/>
  <c r="X2029" i="5" s="1"/>
  <c r="F2030" i="5"/>
  <c r="R2030" i="5"/>
  <c r="I2030" i="5"/>
  <c r="J2030" i="5"/>
  <c r="H2030" i="5"/>
  <c r="E2030" i="5"/>
  <c r="X2030" i="5"/>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c r="F2044" i="5"/>
  <c r="I2044" i="5"/>
  <c r="H2044" i="5"/>
  <c r="R2044" i="5"/>
  <c r="G2044" i="5"/>
  <c r="J2044" i="5"/>
  <c r="E2044" i="5"/>
  <c r="X2044" i="5" s="1"/>
  <c r="I2073" i="5"/>
  <c r="J2073" i="5"/>
  <c r="G2073" i="5"/>
  <c r="H2073" i="5"/>
  <c r="F2073" i="5"/>
  <c r="R2073" i="5"/>
  <c r="E2073" i="5"/>
  <c r="X2073" i="5"/>
  <c r="F2074" i="5"/>
  <c r="G2074" i="5"/>
  <c r="I2074" i="5"/>
  <c r="H2074" i="5"/>
  <c r="R2074" i="5"/>
  <c r="J2074" i="5"/>
  <c r="E2074" i="5"/>
  <c r="X2074" i="5" s="1"/>
  <c r="R2075" i="5"/>
  <c r="J2075" i="5"/>
  <c r="I2075" i="5"/>
  <c r="H2075" i="5"/>
  <c r="G2075" i="5"/>
  <c r="F2075" i="5"/>
  <c r="E2075" i="5"/>
  <c r="X2075" i="5" s="1"/>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c r="R2084" i="5"/>
  <c r="I2084" i="5"/>
  <c r="J2084" i="5"/>
  <c r="H2084" i="5"/>
  <c r="F2084" i="5"/>
  <c r="G2084" i="5"/>
  <c r="E2084" i="5"/>
  <c r="X2084" i="5" s="1"/>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s="1"/>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c r="H2117" i="5"/>
  <c r="I2117" i="5"/>
  <c r="F2117" i="5"/>
  <c r="J2117" i="5"/>
  <c r="R2117" i="5"/>
  <c r="G2117" i="5"/>
  <c r="E2117" i="5"/>
  <c r="X2117" i="5" s="1"/>
  <c r="F2118" i="5"/>
  <c r="R2118" i="5"/>
  <c r="I2118" i="5"/>
  <c r="G2118" i="5"/>
  <c r="H2118" i="5"/>
  <c r="J2118" i="5"/>
  <c r="E2118" i="5"/>
  <c r="X2118" i="5" s="1"/>
  <c r="F2126" i="5"/>
  <c r="I2126" i="5"/>
  <c r="G2126" i="5"/>
  <c r="J2126" i="5"/>
  <c r="H2126" i="5"/>
  <c r="R2126" i="5"/>
  <c r="E2126" i="5"/>
  <c r="X2126" i="5" s="1"/>
  <c r="H2127" i="5"/>
  <c r="I2127" i="5"/>
  <c r="G2127" i="5"/>
  <c r="J2127" i="5"/>
  <c r="R2127" i="5"/>
  <c r="F2127" i="5"/>
  <c r="E2127" i="5"/>
  <c r="X2127" i="5"/>
  <c r="H2128" i="5"/>
  <c r="I2128" i="5"/>
  <c r="R2128" i="5"/>
  <c r="G2128" i="5"/>
  <c r="J2128" i="5"/>
  <c r="F2128" i="5"/>
  <c r="E2128" i="5"/>
  <c r="X2128" i="5" s="1"/>
  <c r="I2129" i="5"/>
  <c r="G2129" i="5"/>
  <c r="J2129" i="5"/>
  <c r="F2129" i="5"/>
  <c r="H2129" i="5"/>
  <c r="R2129" i="5"/>
  <c r="E2129" i="5"/>
  <c r="X2129" i="5"/>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c r="J2134" i="5"/>
  <c r="I2134" i="5"/>
  <c r="H2134" i="5"/>
  <c r="G2134" i="5"/>
  <c r="F2134" i="5"/>
  <c r="R2134" i="5"/>
  <c r="E2134" i="5"/>
  <c r="X2134" i="5" s="1"/>
  <c r="R2137" i="5"/>
  <c r="J2137" i="5"/>
  <c r="F2137" i="5"/>
  <c r="H2137" i="5"/>
  <c r="I2137" i="5"/>
  <c r="G2137" i="5"/>
  <c r="E2137" i="5"/>
  <c r="X2137" i="5"/>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s="1"/>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s="1"/>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s="1"/>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s="1"/>
  <c r="I2208" i="5"/>
  <c r="H2208" i="5"/>
  <c r="J2208" i="5"/>
  <c r="G2208" i="5"/>
  <c r="R2208" i="5"/>
  <c r="F2208" i="5"/>
  <c r="E2208" i="5"/>
  <c r="X2208" i="5"/>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c r="R2218" i="5"/>
  <c r="G2218" i="5"/>
  <c r="H2218" i="5"/>
  <c r="I2218" i="5"/>
  <c r="F2218" i="5"/>
  <c r="J2218" i="5"/>
  <c r="E2218" i="5"/>
  <c r="X2218" i="5" s="1"/>
  <c r="F2219" i="5"/>
  <c r="G2219" i="5"/>
  <c r="I2219" i="5"/>
  <c r="H2219" i="5"/>
  <c r="J2219" i="5"/>
  <c r="R2219" i="5"/>
  <c r="E2219" i="5"/>
  <c r="X2219" i="5" s="1"/>
  <c r="G2220" i="5"/>
  <c r="I2220" i="5"/>
  <c r="H2220" i="5"/>
  <c r="F2220" i="5"/>
  <c r="R2220" i="5"/>
  <c r="J2220" i="5"/>
  <c r="E2220" i="5"/>
  <c r="X2220" i="5"/>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c r="I2227" i="5"/>
  <c r="F2227" i="5"/>
  <c r="J2227" i="5"/>
  <c r="R2227" i="5"/>
  <c r="H2227" i="5"/>
  <c r="G2227" i="5"/>
  <c r="E2227" i="5"/>
  <c r="X2227" i="5" s="1"/>
  <c r="F2228" i="5"/>
  <c r="I2228" i="5"/>
  <c r="G2228" i="5"/>
  <c r="J2228" i="5"/>
  <c r="R2228" i="5"/>
  <c r="H2228" i="5"/>
  <c r="E2228" i="5"/>
  <c r="X2228" i="5" s="1"/>
  <c r="H2229" i="5"/>
  <c r="R2229" i="5"/>
  <c r="G2229" i="5"/>
  <c r="I2229" i="5"/>
  <c r="F2229" i="5"/>
  <c r="J2229" i="5"/>
  <c r="E2229" i="5"/>
  <c r="X2229" i="5" s="1"/>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J2276" i="5"/>
  <c r="R2276" i="5"/>
  <c r="H2276" i="5"/>
  <c r="G2276" i="5"/>
  <c r="I2276" i="5"/>
  <c r="E2276" i="5"/>
  <c r="X2276" i="5"/>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c r="G2331" i="5"/>
  <c r="F2331" i="5"/>
  <c r="J2331" i="5"/>
  <c r="H2331" i="5"/>
  <c r="I2331" i="5"/>
  <c r="R2331" i="5"/>
  <c r="E2331" i="5"/>
  <c r="X2331" i="5"/>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c r="H2341" i="5"/>
  <c r="G2341" i="5"/>
  <c r="F2341" i="5"/>
  <c r="I2341" i="5"/>
  <c r="J2341" i="5"/>
  <c r="R2341" i="5"/>
  <c r="E2341" i="5"/>
  <c r="X2341" i="5" s="1"/>
  <c r="H2342" i="5"/>
  <c r="J2342" i="5"/>
  <c r="G2342" i="5"/>
  <c r="I2342" i="5"/>
  <c r="R2342" i="5"/>
  <c r="F2342" i="5"/>
  <c r="E2342" i="5"/>
  <c r="X2342" i="5"/>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c r="G2347" i="5"/>
  <c r="R2347" i="5"/>
  <c r="F2347" i="5"/>
  <c r="J2347" i="5"/>
  <c r="H2347" i="5"/>
  <c r="I2347" i="5"/>
  <c r="E2347" i="5"/>
  <c r="X2347" i="5" s="1"/>
  <c r="J2348" i="5"/>
  <c r="I2348" i="5"/>
  <c r="H2348" i="5"/>
  <c r="R2348" i="5"/>
  <c r="F2348" i="5"/>
  <c r="G2348" i="5"/>
  <c r="E2348" i="5"/>
  <c r="X2348" i="5"/>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c r="G2365" i="5"/>
  <c r="R2365" i="5"/>
  <c r="H2365" i="5"/>
  <c r="I2365" i="5"/>
  <c r="J2365" i="5"/>
  <c r="F2365" i="5"/>
  <c r="E2365" i="5"/>
  <c r="X2365" i="5" s="1"/>
  <c r="R2366" i="5"/>
  <c r="F2366" i="5"/>
  <c r="I2366" i="5"/>
  <c r="J2366" i="5"/>
  <c r="G2366" i="5"/>
  <c r="H2366" i="5"/>
  <c r="E2366" i="5"/>
  <c r="X2366" i="5"/>
  <c r="F2367" i="5"/>
  <c r="G2367" i="5"/>
  <c r="J2367" i="5"/>
  <c r="R2367" i="5"/>
  <c r="I2367" i="5"/>
  <c r="H2367" i="5"/>
  <c r="E2367" i="5"/>
  <c r="X2367" i="5"/>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c r="G2371" i="5"/>
  <c r="I2371" i="5"/>
  <c r="J2371" i="5"/>
  <c r="F2371" i="5"/>
  <c r="H2371" i="5"/>
  <c r="R2371" i="5"/>
  <c r="E2371" i="5"/>
  <c r="X2371" i="5" s="1"/>
  <c r="G2372" i="5"/>
  <c r="I2372" i="5"/>
  <c r="J2372" i="5"/>
  <c r="R2372" i="5"/>
  <c r="F2372" i="5"/>
  <c r="H2372" i="5"/>
  <c r="E2372" i="5"/>
  <c r="X2372" i="5"/>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c r="G2377" i="5"/>
  <c r="J2377" i="5"/>
  <c r="I2377" i="5"/>
  <c r="H2377" i="5"/>
  <c r="F2377" i="5"/>
  <c r="R2377" i="5"/>
  <c r="E2377" i="5"/>
  <c r="X2377" i="5" s="1"/>
  <c r="H2378" i="5"/>
  <c r="I2378" i="5"/>
  <c r="F2378" i="5"/>
  <c r="R2378" i="5"/>
  <c r="G2378" i="5"/>
  <c r="J2378" i="5"/>
  <c r="E2378" i="5"/>
  <c r="X2378" i="5"/>
  <c r="J2379" i="5"/>
  <c r="F2379" i="5"/>
  <c r="G2379" i="5"/>
  <c r="R2379" i="5"/>
  <c r="I2379" i="5"/>
  <c r="H2379" i="5"/>
  <c r="E2379" i="5"/>
  <c r="X2379" i="5" s="1"/>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c r="G2390" i="5"/>
  <c r="R2390" i="5"/>
  <c r="F2390" i="5"/>
  <c r="J2390" i="5"/>
  <c r="I2390" i="5"/>
  <c r="H2390" i="5"/>
  <c r="E2390" i="5"/>
  <c r="X2390" i="5" s="1"/>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s="1"/>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c r="G2414" i="5"/>
  <c r="F2414" i="5"/>
  <c r="H2414" i="5"/>
  <c r="R2414" i="5"/>
  <c r="J2414" i="5"/>
  <c r="I2414" i="5"/>
  <c r="E2414" i="5"/>
  <c r="X2414" i="5" s="1"/>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c r="H2418" i="5"/>
  <c r="R2418" i="5"/>
  <c r="I2418" i="5"/>
  <c r="F2418" i="5"/>
  <c r="J2418" i="5"/>
  <c r="G2418" i="5"/>
  <c r="E2418" i="5"/>
  <c r="X2418" i="5" s="1"/>
  <c r="I2419" i="5"/>
  <c r="G2419" i="5"/>
  <c r="R2419" i="5"/>
  <c r="J2419" i="5"/>
  <c r="H2419" i="5"/>
  <c r="F2419" i="5"/>
  <c r="E2419" i="5"/>
  <c r="X2419" i="5"/>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c r="J2439" i="5"/>
  <c r="H2439" i="5"/>
  <c r="R2439" i="5"/>
  <c r="G2439" i="5"/>
  <c r="F2439" i="5"/>
  <c r="I2439" i="5"/>
  <c r="E2439" i="5"/>
  <c r="X2439" i="5" s="1"/>
  <c r="F2440" i="5"/>
  <c r="H2440" i="5"/>
  <c r="R2440" i="5"/>
  <c r="J2440" i="5"/>
  <c r="G2440" i="5"/>
  <c r="I2440" i="5"/>
  <c r="E2440" i="5"/>
  <c r="X2440" i="5"/>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H2469" i="5"/>
  <c r="E2469" i="5"/>
  <c r="X2469" i="5"/>
  <c r="R2470" i="5"/>
  <c r="I2470" i="5"/>
  <c r="J2470" i="5"/>
  <c r="H2470" i="5"/>
  <c r="F2470" i="5"/>
  <c r="E2470" i="5"/>
  <c r="X2470" i="5" s="1"/>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X46" i="4"/>
  <c r="W45" i="4"/>
  <c r="V44" i="4"/>
  <c r="W44" i="4"/>
  <c r="X45" i="4"/>
  <c r="Y46" i="4"/>
  <c r="Z46" i="4"/>
  <c r="AC50" i="4"/>
  <c r="AB49" i="4"/>
  <c r="AC49" i="4"/>
  <c r="AA48" i="4"/>
  <c r="AB48" i="4"/>
  <c r="Z47" i="4"/>
  <c r="AA47" i="4"/>
  <c r="H66" i="6"/>
  <c r="F77" i="6"/>
  <c r="C55" i="6"/>
  <c r="D55" i="6"/>
  <c r="C96" i="6"/>
  <c r="D96" i="6"/>
  <c r="C95" i="6"/>
  <c r="D95" i="6"/>
  <c r="D114" i="6"/>
  <c r="D116" i="6"/>
  <c r="D117" i="6"/>
  <c r="C117" i="6"/>
  <c r="C115" i="6"/>
  <c r="D115" i="6"/>
  <c r="D118" i="6"/>
  <c r="C118" i="6"/>
  <c r="D119" i="6"/>
  <c r="C119" i="6"/>
  <c r="G124" i="6" a="1"/>
  <c r="G124" i="6" s="1"/>
  <c r="H124" i="6" s="1"/>
  <c r="X50" i="5"/>
  <c r="Y45" i="4"/>
  <c r="X44" i="4"/>
  <c r="W43" i="4"/>
  <c r="AC48" i="4"/>
  <c r="X43" i="4"/>
  <c r="Y44" i="4"/>
  <c r="Z45" i="4"/>
  <c r="AA46" i="4"/>
  <c r="AB47" i="4"/>
  <c r="AC47" i="4"/>
  <c r="AB46" i="4"/>
  <c r="C66" i="6"/>
  <c r="D66" i="6"/>
  <c r="H77" i="6"/>
  <c r="F88" i="6"/>
  <c r="H88" i="6"/>
  <c r="Z44" i="4"/>
  <c r="Y43" i="4"/>
  <c r="X42" i="4"/>
  <c r="Y42" i="4"/>
  <c r="AA45" i="4"/>
  <c r="Z43" i="4"/>
  <c r="AA44" i="4"/>
  <c r="AB45" i="4"/>
  <c r="AC46" i="4"/>
  <c r="C77" i="6"/>
  <c r="D77" i="6"/>
  <c r="C88" i="6"/>
  <c r="D88" i="6"/>
  <c r="Z42" i="4"/>
  <c r="AA42" i="4"/>
  <c r="AA43" i="4"/>
  <c r="AB44" i="4"/>
  <c r="AC45" i="4"/>
  <c r="AB42" i="4"/>
  <c r="AC42" i="4"/>
  <c r="AB43" i="4"/>
  <c r="AC43" i="4"/>
  <c r="AC44" i="4"/>
  <c r="S80" i="5"/>
  <c r="S8" i="5"/>
  <c r="S18" i="5"/>
  <c r="S38" i="5"/>
  <c r="S46" i="5"/>
  <c r="S56" i="5"/>
  <c r="S90" i="5"/>
  <c r="S96" i="5"/>
  <c r="S104" i="5"/>
  <c r="S114" i="5"/>
  <c r="S124" i="5"/>
  <c r="S134" i="5"/>
  <c r="S41" i="5"/>
  <c r="S51" i="5"/>
  <c r="S61" i="5"/>
  <c r="S73" i="5"/>
  <c r="S83" i="5"/>
  <c r="S93" i="5"/>
  <c r="S99" i="5"/>
  <c r="S107" i="5"/>
  <c r="S119" i="5"/>
  <c r="S129" i="5"/>
  <c r="S16" i="5"/>
  <c r="S28" i="5"/>
  <c r="S44" i="5"/>
  <c r="S66" i="5"/>
  <c r="S78" i="5"/>
  <c r="S88" i="5"/>
  <c r="S102" i="5"/>
  <c r="S112" i="5"/>
  <c r="S122" i="5"/>
  <c r="S132" i="5"/>
  <c r="S9" i="5"/>
  <c r="S105" i="5"/>
  <c r="S14" i="5"/>
  <c r="S26" i="5"/>
  <c r="S36" i="5"/>
  <c r="S42" i="5"/>
  <c r="S54" i="5"/>
  <c r="S64" i="5"/>
  <c r="S76" i="5"/>
  <c r="S86" i="5"/>
  <c r="S110" i="5"/>
  <c r="S29" i="5"/>
  <c r="S12" i="5"/>
  <c r="S24" i="5"/>
  <c r="S34" i="5"/>
  <c r="S52" i="5"/>
  <c r="S62" i="5"/>
  <c r="S74" i="5"/>
  <c r="S84" i="5"/>
  <c r="S94" i="5"/>
  <c r="S100" i="5"/>
  <c r="S108" i="5"/>
  <c r="S120" i="5"/>
  <c r="S130" i="5"/>
  <c r="S20" i="5"/>
  <c r="S35" i="5"/>
  <c r="S59" i="5"/>
  <c r="S97" i="5"/>
  <c r="S101" i="5"/>
  <c r="S13" i="5"/>
  <c r="S40" i="5"/>
  <c r="S81" i="5"/>
  <c r="S106" i="5"/>
  <c r="S113" i="5"/>
  <c r="S127" i="5"/>
  <c r="S17" i="5"/>
  <c r="S32" i="5"/>
  <c r="S48" i="5"/>
  <c r="S55" i="5"/>
  <c r="S63" i="5"/>
  <c r="S70" i="5"/>
  <c r="S77" i="5"/>
  <c r="S92" i="5"/>
  <c r="S98" i="5"/>
  <c r="S6" i="5"/>
  <c r="S10" i="5"/>
  <c r="S21" i="5"/>
  <c r="S67" i="5"/>
  <c r="S85" i="5"/>
  <c r="S117" i="5"/>
  <c r="S135" i="5"/>
  <c r="S25" i="5"/>
  <c r="S49" i="5"/>
  <c r="S71" i="5"/>
  <c r="S82" i="5"/>
  <c r="S7" i="5"/>
  <c r="S33" i="5"/>
  <c r="S57" i="5"/>
  <c r="T68" i="5"/>
  <c r="S125" i="5"/>
  <c r="S128" i="5"/>
  <c r="S22" i="5"/>
  <c r="S30" i="5"/>
  <c r="S37" i="5"/>
  <c r="S53" i="5"/>
  <c r="S75" i="5"/>
  <c r="S79" i="5"/>
  <c r="S95" i="5"/>
  <c r="S115" i="5"/>
  <c r="S133" i="5"/>
  <c r="S19" i="5"/>
  <c r="S50" i="5"/>
  <c r="S58" i="5"/>
  <c r="S65" i="5"/>
  <c r="S72" i="5"/>
  <c r="S31" i="5"/>
  <c r="S43" i="5"/>
  <c r="S87" i="5"/>
  <c r="S39" i="5"/>
  <c r="S89" i="5"/>
  <c r="S136" i="5"/>
  <c r="S45" i="5"/>
  <c r="S121" i="5"/>
  <c r="S91" i="5"/>
  <c r="S126" i="5"/>
  <c r="S47" i="5"/>
  <c r="S103" i="5"/>
  <c r="S123" i="5"/>
  <c r="S60" i="5"/>
  <c r="S69" i="5"/>
  <c r="S118" i="5"/>
  <c r="S23" i="5"/>
  <c r="X140" i="5" l="1"/>
  <c r="D114" i="4"/>
  <c r="D101" i="4"/>
  <c r="D77" i="4"/>
  <c r="D65" i="4"/>
  <c r="D41" i="4"/>
  <c r="H125" i="6"/>
  <c r="D2" i="6" s="1"/>
  <c r="D53" i="4"/>
  <c r="S11" i="5"/>
  <c r="X11" i="5"/>
  <c r="D89" i="4"/>
  <c r="X27" i="5"/>
  <c r="D124" i="6"/>
  <c r="X131" i="5"/>
  <c r="X116" i="5"/>
  <c r="X111" i="5"/>
  <c r="X109" i="5"/>
  <c r="D15" i="6"/>
  <c r="C15" i="6"/>
  <c r="X5" i="5"/>
  <c r="T11" i="5"/>
  <c r="T23" i="5"/>
  <c r="T86" i="5"/>
  <c r="T6" i="5"/>
  <c r="T114" i="5"/>
  <c r="T97" i="5"/>
  <c r="T58" i="5"/>
  <c r="T57" i="5"/>
  <c r="T120" i="5"/>
  <c r="T20" i="5"/>
  <c r="T18" i="5"/>
  <c r="T47" i="5"/>
  <c r="T118" i="5"/>
  <c r="T50" i="5"/>
  <c r="T117" i="5"/>
  <c r="T81" i="5"/>
  <c r="T78" i="5"/>
  <c r="T61" i="5"/>
  <c r="T69" i="5"/>
  <c r="T62" i="5"/>
  <c r="T41" i="5"/>
  <c r="T60" i="5"/>
  <c r="T133" i="5"/>
  <c r="T67" i="5"/>
  <c r="T40" i="5"/>
  <c r="T66" i="5"/>
  <c r="T51" i="5"/>
  <c r="T136" i="5"/>
  <c r="T123" i="5"/>
  <c r="T95" i="5"/>
  <c r="T21" i="5"/>
  <c r="T59" i="5"/>
  <c r="T44" i="5"/>
  <c r="T92" i="5"/>
  <c r="T103" i="5"/>
  <c r="T79" i="5"/>
  <c r="T10" i="5"/>
  <c r="T29" i="5"/>
  <c r="T28" i="5"/>
  <c r="T96" i="5"/>
  <c r="T125" i="5"/>
  <c r="T39" i="5"/>
  <c r="S15" i="5"/>
  <c r="T70" i="5"/>
  <c r="T90" i="5"/>
  <c r="T24" i="5"/>
  <c r="T26" i="5"/>
  <c r="T124" i="5"/>
  <c r="S5" i="5"/>
  <c r="T101" i="5"/>
  <c r="T91" i="5"/>
  <c r="T100" i="5"/>
  <c r="T121" i="5"/>
  <c r="T37" i="5"/>
  <c r="T98" i="5"/>
  <c r="T42" i="5"/>
  <c r="T16" i="5"/>
  <c r="T56" i="5"/>
  <c r="S109" i="5"/>
  <c r="T76" i="5"/>
  <c r="T108" i="5"/>
  <c r="T74" i="5"/>
  <c r="T63" i="5"/>
  <c r="T105" i="5"/>
  <c r="T8" i="5"/>
  <c r="T13" i="5"/>
  <c r="T53" i="5"/>
  <c r="T73" i="5"/>
  <c r="T115" i="5"/>
  <c r="T45" i="5"/>
  <c r="T22" i="5"/>
  <c r="T77" i="5"/>
  <c r="T129" i="5"/>
  <c r="T46" i="5"/>
  <c r="S116" i="5"/>
  <c r="T54" i="5"/>
  <c r="T104" i="5"/>
  <c r="T52" i="5"/>
  <c r="T48" i="5"/>
  <c r="T12" i="5"/>
  <c r="T14" i="5"/>
  <c r="T135" i="5"/>
  <c r="T130" i="5"/>
  <c r="T75" i="5"/>
  <c r="T85" i="5"/>
  <c r="T89" i="5"/>
  <c r="T128" i="5"/>
  <c r="T55" i="5"/>
  <c r="T9" i="5"/>
  <c r="T119" i="5"/>
  <c r="T38" i="5"/>
  <c r="T25" i="5"/>
  <c r="T87" i="5"/>
  <c r="T33" i="5"/>
  <c r="T32" i="5"/>
  <c r="T132" i="5"/>
  <c r="T107" i="5"/>
  <c r="T80" i="5"/>
  <c r="T84" i="5"/>
  <c r="T43" i="5"/>
  <c r="T7" i="5"/>
  <c r="T17" i="5"/>
  <c r="T122" i="5"/>
  <c r="T99" i="5"/>
  <c r="S27" i="5"/>
  <c r="T64" i="5"/>
  <c r="T94" i="5"/>
  <c r="S131" i="5"/>
  <c r="T19" i="5"/>
  <c r="T31" i="5"/>
  <c r="T82" i="5"/>
  <c r="T127" i="5"/>
  <c r="T112" i="5"/>
  <c r="T93" i="5"/>
  <c r="T35" i="5"/>
  <c r="T34" i="5"/>
  <c r="T110" i="5"/>
  <c r="T134" i="5"/>
  <c r="T72" i="5"/>
  <c r="T71" i="5"/>
  <c r="T113" i="5"/>
  <c r="T102" i="5"/>
  <c r="T83" i="5"/>
  <c r="S111" i="5"/>
  <c r="T126" i="5"/>
  <c r="T30" i="5"/>
  <c r="T36" i="5"/>
  <c r="T65" i="5"/>
  <c r="T49" i="5"/>
  <c r="T106" i="5"/>
  <c r="T88" i="5"/>
  <c r="T111" i="5" l="1"/>
  <c r="T131" i="5"/>
  <c r="T27" i="5"/>
  <c r="T116" i="5"/>
  <c r="T109" i="5"/>
  <c r="T5" i="5"/>
  <c r="T1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<sst xmlns="http://schemas.openxmlformats.org/spreadsheetml/2006/main" count="29918" uniqueCount="20382">
  <si>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</si>
  <si>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</si>
  <si>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</si>
  <si>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</si>
  <si>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</si>
  <si>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</si>
  <si>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</si>
  <si>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</si>
  <si>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</si>
  <si>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</si>
  <si>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</si>
  <si>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</si>
  <si>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</si>
  <si>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</si>
  <si>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</si>
  <si>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</si>
  <si>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</si>
  <si>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</si>
  <si>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</si>
  <si>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</si>
  <si>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</si>
  <si>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</si>
  <si>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</si>
  <si>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</si>
  <si>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</si>
  <si>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</si>
  <si>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</si>
  <si>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</si>
  <si>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</si>
  <si>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</si>
  <si>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</si>
  <si>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</si>
  <si>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</si>
  <si>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</si>
  <si>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</si>
  <si>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</si>
  <si>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</si>
  <si>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</si>
  <si>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</si>
  <si>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</si>
  <si>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</si>
  <si>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</si>
  <si>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</si>
  <si>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</si>
  <si>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</si>
  <si>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</si>
  <si>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</si>
  <si>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</si>
  <si>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</si>
  <si>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</si>
  <si>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</si>
  <si>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</si>
  <si>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</si>
  <si>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</si>
  <si>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</si>
  <si>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</si>
  <si>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</si>
  <si>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</si>
  <si>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</si>
  <si>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</si>
  <si>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</si>
  <si>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</si>
  <si>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</si>
  <si>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</si>
  <si>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</si>
  <si>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</si>
  <si>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</si>
  <si>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</si>
  <si>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</si>
  <si>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</si>
  <si>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</si>
  <si>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</si>
  <si>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</si>
  <si>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</si>
  <si>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</si>
  <si>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</si>
  <si>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</si>
  <si>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</si>
  <si>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</si>
  <si>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</si>
  <si>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</si>
  <si>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</si>
  <si>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</si>
  <si>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</si>
  <si>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</si>
  <si>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</si>
  <si>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</si>
  <si>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</si>
  <si>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</si>
  <si>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</si>
  <si>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</si>
  <si>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</si>
  <si>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</si>
  <si>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</si>
  <si>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</si>
  <si>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</si>
  <si>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</si>
  <si>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</si>
  <si>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</si>
  <si>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</si>
  <si>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</si>
  <si>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</si>
  <si>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</si>
  <si>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</si>
  <si>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</si>
  <si>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</si>
  <si>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</si>
  <si>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</si>
  <si>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</si>
  <si>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</si>
  <si>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</si>
  <si>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</si>
  <si>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</si>
  <si>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</si>
  <si>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</si>
  <si>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</si>
  <si>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</si>
  <si>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</si>
  <si>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</si>
  <si>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</si>
  <si>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</si>
  <si>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</si>
  <si>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</si>
  <si>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</si>
  <si>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</si>
  <si>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</si>
  <si>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</si>
  <si>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</si>
  <si>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</si>
  <si>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</si>
  <si>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</si>
  <si>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</si>
  <si>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</si>
  <si>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</si>
  <si>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</si>
  <si>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</si>
  <si>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</si>
  <si>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</si>
  <si>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</si>
  <si>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</si>
  <si>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</si>
  <si>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</si>
  <si>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</si>
  <si>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</si>
  <si>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</si>
  <si>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</si>
  <si>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</si>
  <si>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</si>
  <si>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</si>
  <si>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</si>
  <si>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</si>
  <si>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</si>
  <si>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</si>
  <si>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</si>
  <si>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</si>
  <si>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</si>
  <si>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</si>
  <si>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</si>
  <si>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</si>
  <si>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</si>
  <si>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</si>
  <si>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</si>
  <si>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</si>
  <si>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</si>
  <si>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</si>
  <si>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</si>
  <si>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</si>
  <si>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</si>
  <si>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</si>
  <si>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</si>
  <si>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</si>
  <si>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</si>
  <si>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</si>
  <si>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</si>
  <si>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</si>
  <si>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</si>
  <si>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</si>
  <si>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</si>
  <si>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</si>
  <si>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</si>
  <si>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</si>
  <si>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</si>
  <si>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</si>
  <si>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</si>
  <si>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</si>
  <si>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</si>
  <si>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</si>
  <si>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</si>
  <si>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</si>
  <si>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</si>
  <si>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</si>
  <si>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</si>
  <si>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</si>
  <si>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</si>
  <si>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</si>
  <si>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</si>
  <si>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</si>
  <si>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</si>
  <si>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</si>
  <si>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</si>
  <si>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</si>
  <si>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</si>
  <si>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</si>
  <si>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</si>
  <si>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</si>
  <si>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</si>
  <si>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</si>
  <si>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</si>
  <si>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</si>
  <si>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</si>
  <si>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</si>
  <si>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</si>
  <si>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</si>
  <si>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</si>
  <si>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</si>
  <si>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</si>
  <si>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</si>
  <si>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</si>
  <si>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</si>
  <si>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</si>
  <si>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</si>
  <si>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</si>
  <si>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</si>
  <si>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</si>
  <si>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</si>
  <si>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</si>
  <si>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</si>
  <si>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</si>
  <si>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</si>
  <si>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</si>
  <si>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</si>
  <si>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</si>
  <si>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</si>
  <si>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</si>
  <si>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</si>
  <si>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</si>
  <si>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</si>
  <si>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</si>
  <si>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</si>
  <si>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</si>
  <si>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</si>
  <si>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</si>
  <si>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</si>
  <si>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</si>
  <si>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</si>
  <si>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</si>
  <si>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</si>
  <si>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</si>
  <si>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</si>
  <si>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</si>
  <si>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</si>
  <si>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</si>
  <si>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</si>
  <si>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</si>
  <si>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</si>
  <si>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</si>
  <si>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</si>
  <si>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</si>
  <si>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</si>
  <si>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</si>
  <si>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</si>
  <si>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</si>
  <si>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</si>
  <si>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</si>
  <si>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</si>
  <si>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</si>
  <si>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</si>
  <si>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</si>
  <si>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</si>
  <si>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</si>
  <si>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</si>
  <si>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</si>
  <si>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</si>
  <si>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</si>
  <si>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</si>
  <si>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</si>
  <si>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</si>
  <si>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</si>
  <si>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</si>
  <si>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</si>
  <si>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</si>
  <si>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</si>
  <si>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</si>
  <si>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</si>
  <si>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</si>
  <si>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</si>
  <si>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</si>
  <si>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</si>
  <si>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</si>
  <si>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</si>
  <si>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</si>
  <si>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</si>
  <si>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</si>
  <si>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</si>
  <si>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</si>
  <si>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</si>
  <si>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</si>
  <si>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</si>
  <si>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</si>
  <si>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</si>
  <si>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</si>
  <si>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</si>
  <si>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</si>
  <si>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</si>
  <si>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</si>
  <si>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</si>
  <si>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</si>
  <si>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</si>
  <si>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</si>
  <si>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</si>
  <si>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</si>
  <si>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</si>
  <si>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</si>
  <si>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</si>
  <si>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</si>
  <si>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</si>
  <si>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</si>
  <si>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</si>
  <si>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</si>
  <si>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</si>
  <si>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</si>
  <si>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</si>
  <si>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</si>
  <si>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</si>
  <si>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</si>
  <si>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</si>
  <si>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</si>
  <si>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</si>
  <si>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</si>
  <si>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</si>
  <si>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</si>
  <si>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</si>
  <si>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</si>
  <si>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</si>
  <si>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</si>
  <si>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</si>
  <si>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</si>
  <si>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</si>
  <si>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</si>
  <si>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</si>
  <si>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</si>
  <si>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</si>
  <si>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</si>
  <si>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</si>
  <si>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</si>
  <si>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</si>
  <si>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</si>
  <si>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</si>
  <si>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</si>
  <si>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</si>
  <si>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</si>
  <si>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</si>
  <si>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</si>
  <si>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</si>
  <si>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</si>
  <si>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</si>
  <si>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</si>
  <si>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</si>
  <si>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</si>
  <si>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</si>
  <si>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</si>
  <si>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</si>
  <si>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</si>
  <si>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</si>
  <si>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</si>
  <si>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</si>
  <si>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</si>
  <si>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</si>
  <si>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</si>
  <si>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</si>
  <si>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</si>
  <si>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</si>
  <si>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</si>
  <si>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3"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</si>
  <si>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</si>
  <si>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</si>
  <si>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</si>
  <si>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</si>
  <si>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</si>
  <si>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</si>
  <si>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</si>
  <si>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</si>
  <si>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</si>
  <si>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</si>
  <si>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</si>
  <si>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</si>
  <si>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</si>
  <si>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</si>
  <si>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</si>
  <si>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</si>
  <si>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</si>
  <si>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</si>
  <si>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</si>
  <si>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</si>
  <si>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</si>
  <si>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</si>
  <si>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</si>
  <si>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</si>
  <si>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</si>
  <si>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</si>
  <si>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</si>
  <si>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</si>
  <si>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</si>
  <si>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</si>
  <si>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</si>
  <si>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</si>
  <si>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</si>
  <si>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</si>
  <si>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</si>
  <si>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</si>
  <si>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</si>
  <si>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</si>
  <si>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</si>
  <si>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</si>
  <si>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</si>
  <si>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</si>
  <si>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</si>
  <si>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</si>
  <si>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</si>
  <si>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</si>
  <si>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</si>
  <si>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</si>
  <si>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</si>
  <si>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</si>
  <si>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</si>
  <si>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</si>
  <si>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</si>
  <si>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</si>
  <si>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</si>
  <si>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</si>
  <si>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</si>
  <si>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</si>
  <si>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</si>
  <si>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</si>
  <si>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</si>
  <si>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</si>
  <si>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</si>
  <si>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</si>
  <si>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</si>
  <si>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</si>
  <si>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</si>
  <si>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</si>
  <si>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</si>
  <si>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</si>
  <si>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</si>
  <si>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</si>
  <si>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</si>
  <si>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</si>
  <si>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</si>
  <si>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</si>
  <si>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</si>
  <si>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</si>
  <si>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</si>
  <si>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</si>
  <si>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</si>
  <si>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</si>
  <si>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</si>
  <si>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</si>
  <si>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</si>
  <si>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</si>
  <si>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</si>
  <si>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</si>
  <si>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</si>
  <si>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</si>
  <si>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</si>
  <si>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</si>
  <si>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</si>
  <si>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</si>
  <si>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</si>
  <si>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</si>
  <si>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</si>
  <si>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</si>
  <si>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</si>
  <si>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</si>
  <si>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</si>
  <si>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</si>
  <si>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</si>
  <si>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</si>
  <si>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</si>
  <si>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</si>
  <si>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</si>
  <si>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</si>
  <si>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</si>
  <si>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</si>
  <si>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</si>
  <si>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</si>
  <si>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</si>
  <si>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8"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</si>
  <si>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</si>
  <si>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</si>
  <si>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</si>
  <si>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</si>
  <si>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</si>
  <si>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</si>
  <si>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</si>
  <si>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</si>
  <si>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</si>
  <si>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</si>
  <si>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</si>
  <si>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</si>
  <si>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</si>
  <si>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</si>
  <si>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</si>
  <si>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</si>
  <si>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</si>
  <si>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</si>
  <si>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</si>
  <si>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</si>
  <si>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</si>
  <si>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</si>
  <si>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</si>
  <si>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</si>
  <si>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</si>
  <si>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</si>
  <si>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</si>
  <si>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3"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</si>
  <si>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</si>
  <si>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</si>
  <si>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</si>
  <si>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</si>
  <si>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</si>
  <si>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</si>
  <si>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</si>
  <si>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</si>
  <si>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</si>
  <si>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</si>
  <si>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</si>
  <si>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</si>
  <si>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</si>
  <si>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</si>
  <si>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</si>
  <si>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</si>
  <si>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3"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</si>
  <si>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</si>
  <si>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</si>
  <si>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</si>
  <si>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</si>
  <si>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</si>
  <si>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8"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</si>
  <si>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</si>
  <si>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</si>
  <si>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</si>
  <si>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</si>
  <si>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</si>
  <si>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8"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</si>
  <si>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</si>
  <si>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</si>
  <si>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</si>
  <si>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</si>
  <si>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</si>
  <si>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8"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</si>
  <si>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</si>
  <si>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</si>
  <si>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</si>
  <si>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</si>
  <si>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</si>
  <si>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8"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</si>
  <si>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</si>
  <si>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</si>
  <si>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</si>
  <si>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</si>
  <si>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</si>
  <si>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</si>
  <si>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</si>
  <si>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</si>
  <si>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</si>
  <si>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</si>
  <si>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</si>
  <si>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</si>
  <si>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</si>
  <si>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</si>
  <si>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</si>
  <si>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</si>
  <si>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</si>
  <si>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3"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</si>
  <si>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</si>
  <si>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</si>
  <si>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</si>
  <si>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</si>
  <si>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</si>
  <si>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3"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</si>
  <si>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</si>
  <si>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</si>
  <si>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</si>
  <si>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</si>
  <si>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</si>
  <si>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3"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</si>
  <si>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</si>
  <si>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</si>
  <si>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</si>
  <si>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</si>
  <si>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</si>
  <si>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</si>
  <si>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</si>
  <si>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</si>
  <si>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</si>
  <si>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</si>
  <si>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</si>
  <si>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3"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</si>
  <si>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</si>
  <si>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</si>
  <si>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</si>
  <si>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</si>
  <si>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</si>
  <si>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</si>
  <si>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</si>
  <si>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</si>
  <si>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</si>
  <si>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</si>
  <si>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</si>
  <si>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</si>
  <si>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</si>
  <si>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</si>
  <si>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</si>
  <si>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</si>
  <si>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</si>
  <si>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</si>
  <si>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</si>
  <si>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</si>
  <si>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</si>
  <si>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</si>
  <si>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</si>
  <si>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3"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</si>
  <si>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</si>
  <si>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</si>
  <si>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</si>
  <si>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</si>
  <si>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</si>
  <si>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3"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</si>
  <si>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</si>
  <si>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</si>
  <si>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</si>
  <si>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</si>
  <si>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</si>
  <si>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</si>
  <si>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</si>
  <si>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</si>
  <si>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</si>
  <si>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</si>
  <si>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</si>
  <si>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3"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</si>
  <si>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</si>
  <si>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</si>
  <si>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</si>
  <si>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</si>
  <si>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</si>
  <si>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</si>
  <si>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</si>
  <si>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</si>
  <si>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</si>
  <si>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</si>
  <si>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</si>
  <si>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</si>
  <si>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</si>
  <si>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</si>
  <si>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</si>
  <si>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</si>
  <si>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</si>
  <si>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</si>
  <si>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</si>
  <si>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</si>
  <si>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</si>
  <si>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</si>
  <si>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</si>
  <si>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</si>
  <si>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</si>
  <si>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</si>
  <si>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</si>
  <si>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</si>
  <si>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</si>
  <si>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</si>
  <si>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</si>
  <si>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</si>
  <si>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</si>
  <si>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</si>
  <si>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</si>
  <si>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</si>
  <si>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</si>
  <si>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</si>
  <si>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</si>
  <si>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</si>
  <si>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</si>
  <si>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</si>
  <si>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</si>
  <si>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</si>
  <si>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</si>
  <si>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</si>
  <si>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</si>
  <si>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</si>
  <si>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</si>
  <si>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</si>
  <si>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</si>
  <si>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</si>
  <si>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</si>
  <si>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</si>
  <si>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</si>
  <si>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</si>
  <si>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</si>
  <si>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</si>
  <si>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</si>
  <si>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</si>
  <si>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</si>
  <si>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</si>
  <si>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</si>
  <si>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</si>
  <si>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</si>
  <si>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</si>
  <si>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</si>
  <si>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</si>
  <si>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8"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</si>
  <si>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</si>
  <si>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</si>
  <si>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</si>
  <si>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</si>
  <si>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</si>
  <si>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</si>
  <si>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</si>
  <si>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</si>
  <si>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</si>
  <si>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</si>
  <si>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</si>
  <si>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</si>
  <si>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</si>
  <si>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</si>
  <si>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</si>
  <si>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</si>
  <si>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</si>
  <si>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</si>
  <si>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</si>
  <si>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</si>
  <si>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</si>
  <si>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</si>
  <si>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</si>
  <si>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</si>
  <si>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</si>
  <si>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</si>
  <si>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</si>
  <si>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</si>
  <si>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</si>
  <si>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</si>
  <si>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</si>
  <si>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</si>
  <si>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</si>
  <si>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</si>
  <si>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</si>
  <si>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</si>
  <si>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</si>
  <si>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</si>
  <si>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</si>
  <si>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</si>
  <si>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</si>
  <si>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</si>
  <si>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</si>
  <si>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</si>
  <si>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</si>
  <si>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</si>
  <si>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</si>
  <si>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</si>
  <si>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</si>
  <si>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</si>
  <si>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</si>
  <si>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</si>
  <si>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</si>
  <si>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</si>
  <si>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</si>
  <si>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</si>
  <si>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3"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</si>
  <si>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</si>
  <si>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</si>
  <si>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</si>
  <si>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</si>
  <si>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</si>
  <si>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</si>
  <si>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</si>
  <si>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</si>
  <si>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</si>
  <si>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</si>
  <si>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</si>
  <si>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3"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</si>
  <si>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</si>
  <si>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</si>
  <si>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</si>
  <si>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</si>
  <si>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</si>
  <si>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7"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</si>
  <si>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</si>
  <si>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</si>
  <si>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</si>
  <si>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</si>
  <si>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</si>
  <si>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</si>
  <si>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</si>
  <si>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</si>
  <si>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</si>
  <si>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</si>
  <si>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</si>
  <si>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</si>
  <si>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</si>
  <si>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</si>
  <si>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</si>
  <si>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</si>
  <si>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</si>
  <si>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</si>
  <si>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</si>
  <si>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</si>
  <si>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</si>
  <si>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</si>
  <si>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</si>
  <si>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</si>
  <si>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</si>
  <si>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</si>
  <si>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</si>
  <si>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</si>
  <si>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</si>
  <si>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</si>
  <si>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</si>
  <si>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</si>
  <si>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</si>
  <si>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</si>
  <si>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</si>
  <si>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</si>
  <si>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</si>
  <si>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</si>
  <si>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</si>
  <si>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</si>
  <si>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</si>
  <si>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</si>
  <si>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</si>
  <si>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</si>
  <si>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</si>
  <si>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</si>
  <si>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</si>
  <si>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</si>
  <si>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</si>
  <si>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</si>
  <si>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</si>
  <si>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8"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</si>
  <si>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</si>
  <si>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</si>
  <si>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</si>
  <si>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</si>
  <si>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</si>
  <si>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7"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</si>
  <si>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</si>
  <si>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</si>
  <si>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</si>
  <si>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</si>
  <si>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</si>
  <si>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</si>
  <si>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</si>
  <si>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</si>
  <si>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</si>
  <si>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</si>
  <si>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</si>
  <si>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</si>
  <si>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</si>
  <si>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</si>
  <si>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</si>
  <si>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</si>
  <si>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</si>
  <si>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8"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</si>
  <si>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</si>
  <si>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</si>
  <si>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</si>
  <si>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</si>
  <si>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</si>
  <si>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</si>
  <si>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</si>
  <si>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</si>
  <si>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</si>
  <si>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</si>
  <si>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</si>
  <si>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</si>
  <si>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</si>
  <si>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</si>
  <si>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</si>
  <si>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</si>
  <si>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</si>
  <si>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</si>
  <si>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</si>
  <si>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</si>
  <si>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</si>
  <si>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</si>
  <si>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</si>
  <si>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</si>
  <si>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</si>
  <si>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</si>
  <si>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</si>
  <si>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</si>
  <si>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</si>
  <si>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</si>
  <si>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</si>
  <si>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</si>
  <si>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</si>
  <si>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</si>
  <si>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</si>
  <si>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</si>
  <si>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</si>
  <si>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</si>
  <si>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</si>
  <si>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</si>
  <si>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</si>
  <si>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</si>
  <si>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</si>
  <si>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</si>
  <si>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</si>
  <si>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</si>
  <si>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</si>
  <si>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</si>
  <si>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</si>
  <si>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</si>
  <si>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</si>
  <si>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</si>
  <si>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</si>
  <si>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</si>
  <si>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</si>
  <si>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</si>
  <si>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</si>
  <si>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</si>
  <si>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</si>
  <si>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</si>
  <si>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</si>
  <si>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</si>
  <si>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</si>
  <si>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</si>
  <si>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</si>
  <si>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3"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</si>
  <si>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</si>
  <si>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</si>
  <si>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</si>
  <si>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</si>
  <si>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</si>
  <si>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</si>
  <si>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</si>
  <si>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</si>
  <si>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</si>
  <si>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</si>
  <si>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</si>
  <si>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</si>
  <si>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</si>
  <si>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</si>
  <si>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</si>
  <si>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</si>
  <si>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</si>
  <si>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</si>
  <si>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</si>
  <si>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</si>
  <si>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</si>
  <si>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</si>
  <si>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</si>
  <si>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</si>
  <si>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</si>
  <si>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</si>
  <si>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</si>
  <si>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</si>
  <si>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</si>
  <si>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</si>
  <si>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</si>
  <si>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</si>
  <si>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</si>
  <si>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</si>
  <si>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</si>
  <si>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</si>
  <si>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</si>
  <si>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</si>
  <si>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</si>
  <si>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</si>
  <si>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</si>
  <si>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</si>
  <si>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</si>
  <si>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</si>
  <si>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</si>
  <si>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</si>
  <si>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</si>
  <si>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</si>
  <si>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</si>
  <si>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</si>
  <si>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</si>
  <si>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</si>
  <si>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</si>
  <si>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</si>
  <si>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</si>
  <si>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</si>
  <si>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</si>
  <si>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</si>
  <si>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</si>
  <si>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</si>
  <si>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</si>
  <si>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</si>
  <si>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</si>
  <si>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</si>
  <si>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</si>
  <si>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</si>
  <si>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</si>
  <si>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</si>
  <si>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</si>
  <si>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</si>
  <si>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</si>
  <si>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</si>
  <si>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</si>
  <si>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</si>
  <si>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</si>
  <si>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</si>
  <si>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</si>
  <si>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</si>
  <si>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</si>
  <si>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</si>
  <si>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</si>
  <si>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</si>
  <si>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</si>
  <si>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</si>
  <si>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</si>
  <si>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</si>
  <si>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</si>
  <si>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</si>
  <si>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</si>
  <si>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</si>
  <si>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</si>
  <si>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</si>
  <si>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</si>
  <si>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</si>
  <si>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</si>
  <si>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</si>
  <si>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</si>
  <si>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</si>
  <si>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</si>
  <si>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</si>
  <si>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8"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</si>
  <si>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</si>
  <si>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</si>
  <si>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</si>
  <si>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</si>
  <si>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</si>
  <si>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</si>
  <si>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</si>
  <si>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</si>
  <si>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</si>
  <si>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</si>
  <si>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</si>
  <si>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</si>
  <si>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</si>
  <si>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</si>
  <si>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</si>
  <si>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</si>
  <si>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</si>
  <si>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</si>
  <si>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</si>
  <si>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</si>
  <si>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</si>
  <si>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</si>
  <si>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</si>
  <si>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</si>
  <si>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</si>
  <si>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</si>
  <si>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</si>
  <si>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</si>
  <si>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</si>
  <si>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3"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</si>
  <si>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</si>
  <si>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</si>
  <si>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</si>
  <si>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</si>
  <si>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</si>
  <si>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</si>
  <si>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</si>
  <si>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</si>
  <si>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</si>
  <si>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</si>
  <si>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</si>
  <si>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</si>
  <si>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</si>
  <si>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</si>
  <si>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</si>
  <si>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</si>
  <si>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</si>
  <si>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</si>
  <si>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</si>
  <si>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</si>
  <si>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</si>
  <si>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</si>
  <si>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</si>
  <si>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</si>
  <si>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</si>
  <si>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</si>
  <si>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</si>
  <si>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</si>
  <si>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</si>
  <si>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</si>
  <si>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</si>
  <si>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</si>
  <si>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</si>
  <si>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</si>
  <si>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</si>
  <si>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</si>
  <si>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</si>
  <si>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</si>
  <si>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</si>
  <si>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</si>
  <si>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</si>
  <si>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</si>
  <si>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</si>
  <si>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</si>
  <si>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</si>
  <si>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</si>
  <si>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</si>
  <si>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</si>
  <si>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</si>
  <si>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</si>
  <si>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</si>
  <si>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</si>
  <si>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</si>
  <si>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</si>
  <si>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</si>
  <si>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</si>
  <si>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</si>
  <si>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</si>
  <si>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</si>
  <si>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</si>
  <si>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</si>
  <si>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</si>
  <si>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</si>
  <si>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</si>
  <si>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</si>
  <si>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</si>
  <si>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</si>
  <si>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</si>
  <si>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</si>
  <si>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</si>
  <si>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</si>
  <si>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</si>
  <si>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</si>
  <si>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</si>
  <si>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</si>
  <si>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</si>
  <si>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</si>
  <si>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</si>
  <si>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</si>
  <si>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</si>
  <si>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</si>
  <si>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</si>
  <si>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</si>
  <si>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</si>
  <si>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</si>
  <si>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</si>
  <si>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</si>
  <si>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</si>
  <si>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</si>
  <si>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</si>
  <si>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</si>
  <si>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</si>
  <si>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3"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</si>
  <si>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</si>
  <si>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</si>
  <si>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</si>
  <si>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</si>
  <si>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</si>
  <si>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3"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</si>
  <si>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</si>
  <si>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</si>
  <si>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</si>
  <si>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</si>
  <si>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</si>
  <si>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3"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</si>
  <si>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</si>
  <si>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</si>
  <si>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</si>
  <si>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</si>
  <si>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</si>
  <si>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</si>
  <si>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</si>
  <si>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</si>
  <si>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</si>
  <si>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</si>
  <si>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</si>
  <si>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</si>
  <si>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</si>
  <si>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</si>
  <si>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</si>
  <si>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</si>
  <si>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</si>
  <si>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</si>
  <si>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</si>
  <si>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</si>
  <si>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</si>
  <si>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</si>
  <si>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</si>
  <si>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</si>
  <si>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</si>
  <si>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</si>
  <si>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</si>
  <si>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</si>
  <si>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</si>
  <si>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3"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</si>
  <si>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</si>
  <si>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</si>
  <si>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</si>
  <si>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</si>
  <si>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</si>
  <si>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</si>
  <si>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</si>
  <si>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</si>
  <si>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</si>
  <si>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</si>
  <si>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</si>
  <si>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</si>
  <si>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</si>
  <si>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</si>
  <si>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</si>
  <si>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</si>
  <si>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</si>
  <si>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</si>
  <si>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</si>
  <si>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</si>
  <si>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</si>
  <si>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</si>
  <si>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</si>
  <si>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</si>
  <si>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</si>
  <si>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</si>
  <si>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</si>
  <si>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</si>
  <si>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</si>
  <si>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</si>
  <si>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</si>
  <si>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3"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</si>
  <si>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</si>
  <si>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</si>
  <si>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</si>
  <si>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</si>
  <si>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</si>
  <si>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</si>
  <si>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</si>
  <si>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</si>
  <si>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</si>
  <si>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</si>
  <si>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</si>
  <si>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</si>
  <si>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</si>
  <si>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</si>
  <si>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3"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</si>
  <si>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</si>
  <si>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</si>
  <si>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</si>
  <si>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</si>
  <si>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</si>
  <si>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</si>
  <si>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</si>
  <si>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</si>
  <si>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</si>
  <si>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</si>
  <si>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</si>
  <si>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3"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</si>
  <si>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</si>
  <si>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</si>
  <si>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</si>
  <si>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</si>
  <si>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</si>
  <si>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</si>
  <si>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</si>
  <si>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</si>
  <si>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</si>
  <si>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</si>
  <si>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</si>
  <si>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</si>
  <si>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</si>
  <si>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</si>
  <si>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</si>
  <si>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</si>
  <si>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</si>
  <si>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</si>
  <si>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</si>
  <si>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</si>
  <si>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</si>
  <si>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</si>
  <si>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</si>
  <si>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</si>
  <si>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</si>
  <si>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</si>
  <si>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</si>
  <si>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</si>
  <si>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</si>
  <si>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</si>
  <si>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</si>
  <si>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</si>
  <si>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</si>
  <si>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</si>
  <si>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</si>
  <si>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</si>
  <si>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</si>
  <si>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</si>
  <si>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</si>
  <si>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</si>
  <si>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</si>
  <si>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</si>
  <si>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</si>
  <si>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</si>
  <si>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</si>
  <si>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</si>
  <si>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</si>
  <si>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</si>
  <si>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</si>
  <si>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</si>
  <si>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</si>
  <si>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</si>
  <si>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</si>
  <si>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</si>
  <si>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3"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</si>
  <si>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</si>
  <si>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</si>
  <si>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</si>
  <si>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</si>
  <si>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</si>
  <si>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</si>
  <si>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</si>
  <si>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</si>
  <si>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</si>
  <si>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</si>
  <si>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</si>
  <si>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</si>
  <si>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</si>
  <si>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</si>
  <si>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</si>
  <si>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</si>
  <si>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</si>
  <si>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</si>
  <si>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</si>
  <si>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</si>
  <si>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</si>
  <si>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</si>
  <si>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</si>
  <si>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</si>
  <si>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</si>
  <si>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</si>
  <si>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</si>
  <si>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</si>
  <si>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</si>
  <si>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</si>
  <si>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</si>
  <si>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</si>
  <si>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</si>
  <si>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</si>
  <si>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</si>
  <si>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</si>
  <si>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</si>
  <si>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</si>
  <si>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</si>
  <si>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</si>
  <si>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</si>
  <si>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</si>
  <si>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</si>
  <si>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</si>
  <si>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</si>
  <si>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</si>
  <si>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</si>
  <si>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</si>
  <si>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</si>
  <si>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</si>
  <si>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</si>
  <si>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</si>
  <si>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</si>
  <si>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</si>
  <si>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</si>
  <si>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</si>
  <si>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</si>
  <si>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</si>
  <si>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</si>
  <si>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</si>
  <si>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</si>
  <si>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</si>
  <si>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</si>
  <si>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</si>
  <si>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</si>
  <si>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</si>
  <si>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</si>
  <si>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</si>
  <si>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</si>
  <si>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</si>
  <si>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</si>
  <si>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</si>
  <si>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</si>
  <si>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</si>
  <si>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</si>
  <si>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</si>
  <si>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</si>
  <si>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</si>
  <si>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</si>
  <si>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</si>
  <si>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</si>
  <si>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</si>
  <si>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</si>
  <si>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</si>
  <si>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</si>
  <si>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</si>
  <si>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</si>
  <si>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</si>
  <si>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</si>
  <si>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</si>
  <si>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</si>
  <si>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</si>
  <si>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</si>
  <si>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</si>
  <si>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</si>
  <si>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</si>
  <si>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</si>
  <si>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</si>
  <si>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</si>
  <si>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</si>
  <si>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</si>
  <si>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</si>
  <si>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</si>
  <si>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</si>
  <si>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</si>
  <si>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</si>
  <si>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</si>
  <si>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</si>
  <si>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</si>
  <si>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</si>
  <si>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</si>
  <si>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</si>
  <si>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</si>
  <si>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</si>
  <si>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</si>
  <si>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</si>
  <si>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</si>
  <si>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</si>
  <si>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</si>
  <si>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</si>
  <si>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</si>
  <si>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</si>
  <si>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</si>
  <si>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</si>
  <si>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</si>
  <si>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</si>
  <si>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</si>
  <si>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</si>
  <si>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</si>
  <si>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</si>
  <si>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</si>
  <si>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</si>
  <si>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</si>
  <si>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</si>
  <si>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</si>
  <si>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</si>
  <si>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</si>
  <si>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</si>
  <si>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</si>
  <si>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</si>
  <si>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</si>
  <si>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</si>
  <si>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</si>
  <si>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</si>
  <si>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</si>
  <si>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</si>
  <si>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</si>
  <si>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</si>
  <si>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</si>
  <si>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</si>
  <si>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</si>
  <si>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</si>
  <si>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</si>
  <si>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</si>
  <si>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</si>
  <si>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</si>
  <si>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</si>
  <si>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</si>
  <si>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</si>
  <si>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</si>
  <si>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</si>
  <si>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</si>
  <si>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</si>
  <si>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</si>
  <si>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</si>
  <si>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</si>
  <si>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</si>
  <si>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</si>
  <si>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</si>
  <si>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</si>
  <si>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</si>
  <si>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</si>
  <si>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</si>
  <si>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</si>
  <si>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</si>
  <si>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</si>
  <si>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</si>
  <si>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</si>
  <si>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</si>
  <si>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</si>
  <si>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</si>
  <si>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</si>
  <si>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</si>
  <si>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</si>
  <si>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</si>
  <si>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</si>
  <si>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</si>
  <si>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</si>
  <si>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</si>
  <si>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</si>
  <si>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</si>
  <si>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</si>
  <si>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</si>
  <si>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</si>
  <si>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</si>
  <si>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</si>
  <si>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</si>
  <si>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</si>
  <si>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</si>
  <si>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</si>
  <si>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</si>
  <si>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</si>
  <si>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</si>
  <si>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</si>
  <si>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</si>
  <si>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</si>
  <si>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</si>
  <si>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</si>
  <si>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</si>
  <si>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</si>
  <si>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</si>
  <si>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</si>
  <si>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</si>
  <si>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</si>
  <si>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</si>
  <si>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</si>
  <si>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</si>
  <si>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</si>
  <si>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</si>
  <si>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</si>
  <si>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</si>
  <si>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</si>
  <si>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</si>
  <si>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</si>
  <si>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</si>
  <si>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</si>
  <si>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</si>
  <si>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</si>
  <si>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</si>
  <si>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</si>
  <si>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</si>
  <si>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</si>
  <si>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</si>
  <si>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</si>
  <si>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</si>
  <si>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</si>
  <si>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</si>
  <si>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</si>
  <si>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</si>
  <si>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</si>
  <si>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</si>
  <si>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</si>
  <si>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</si>
  <si>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</si>
  <si>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</si>
  <si>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</si>
  <si>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</si>
  <si>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</si>
  <si>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</si>
  <si>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</si>
  <si>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</si>
  <si>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</si>
  <si>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</si>
  <si>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</si>
  <si>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</si>
  <si>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</si>
  <si>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</si>
  <si>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</si>
  <si>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</si>
  <si>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</si>
  <si>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</si>
  <si>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</si>
  <si>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</si>
  <si>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</si>
  <si>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</si>
  <si>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</si>
  <si>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</si>
  <si>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</si>
  <si>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</si>
  <si>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</si>
  <si>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</si>
  <si>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</si>
  <si>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</si>
  <si>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</si>
  <si>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</si>
  <si>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</si>
  <si>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</si>
  <si>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</si>
  <si>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</si>
  <si>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</si>
  <si>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</si>
  <si>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</si>
  <si>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</si>
  <si>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</si>
  <si>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</si>
  <si>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</si>
  <si>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</si>
  <si>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</si>
  <si>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</si>
  <si>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</si>
  <si>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</si>
  <si>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</si>
  <si>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</si>
  <si>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</si>
  <si>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</si>
  <si>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</si>
  <si>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</si>
  <si>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</si>
  <si>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</si>
  <si>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</si>
  <si>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</si>
  <si>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</si>
  <si>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</si>
  <si>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</si>
  <si>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</si>
  <si>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</si>
  <si>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</si>
  <si>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</si>
  <si>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</si>
  <si>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</si>
  <si>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</si>
  <si>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</si>
  <si>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</si>
  <si>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</si>
  <si>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</si>
  <si>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</si>
  <si>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</si>
  <si>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</si>
  <si>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</si>
  <si>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</si>
  <si>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</si>
  <si>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</si>
  <si>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</si>
  <si>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</si>
  <si>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</si>
  <si>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</si>
  <si>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</si>
  <si>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</si>
  <si>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</si>
  <si>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</si>
  <si>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</si>
  <si>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</si>
  <si>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</si>
  <si>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</si>
  <si>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</si>
  <si>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</si>
  <si>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</si>
  <si>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</si>
  <si>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</si>
  <si>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</si>
  <si>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</si>
  <si>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</si>
  <si>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</si>
  <si>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</si>
  <si>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</si>
  <si>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</si>
  <si>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</si>
  <si>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</si>
  <si>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</si>
  <si>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</si>
  <si>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</si>
  <si>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</si>
  <si>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</si>
  <si>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</si>
  <si>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</si>
  <si>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</si>
  <si>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</si>
  <si>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</si>
  <si>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</si>
  <si>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</si>
  <si>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</si>
  <si>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</si>
  <si>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</si>
  <si>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</si>
  <si>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</si>
  <si>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</si>
  <si>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</si>
  <si>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</si>
  <si>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</si>
  <si>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</si>
  <si>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</si>
  <si>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</si>
  <si>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</si>
  <si>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</si>
  <si>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</si>
  <si>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</si>
  <si>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</si>
  <si>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</si>
  <si>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</si>
  <si>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</si>
  <si>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</si>
  <si>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</si>
  <si>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</si>
  <si>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</si>
  <si>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</si>
  <si>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</si>
  <si>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</si>
  <si>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</si>
  <si>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</si>
  <si>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</si>
  <si>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</si>
  <si>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</si>
  <si>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</si>
  <si>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</si>
  <si>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</si>
  <si>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</si>
  <si>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</si>
  <si>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</si>
  <si>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</si>
  <si>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</si>
  <si>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</si>
  <si>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</si>
  <si>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</si>
  <si>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</si>
  <si>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</si>
  <si>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</si>
  <si>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</si>
  <si>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</si>
  <si>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</si>
  <si>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</si>
  <si>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</si>
  <si>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</si>
  <si>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</si>
  <si>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</si>
  <si>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</si>
  <si>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</si>
  <si>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</si>
  <si>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</si>
  <si>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</si>
  <si>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</si>
  <si>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</si>
  <si>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</si>
  <si>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</si>
  <si>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</si>
  <si>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</si>
  <si>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</si>
  <si>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</si>
  <si>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</si>
  <si>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</si>
  <si>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</si>
  <si>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</si>
  <si>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</si>
  <si>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</si>
  <si>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</si>
  <si>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</si>
  <si>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</si>
  <si>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</si>
  <si>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</si>
  <si>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</si>
  <si>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</si>
  <si>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</si>
  <si>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</si>
  <si>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</si>
  <si>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</si>
  <si>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</si>
  <si>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</si>
  <si>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</si>
  <si>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</si>
  <si>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</si>
  <si>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</si>
  <si>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</si>
  <si>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</si>
  <si>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</si>
  <si>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</si>
  <si>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</si>
  <si>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</si>
  <si>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</si>
  <si>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</si>
  <si>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</si>
  <si>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</si>
  <si>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</si>
  <si>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</si>
  <si>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</si>
  <si>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</si>
  <si>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</si>
  <si>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</si>
  <si>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</si>
  <si>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</si>
  <si>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</si>
  <si>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</si>
  <si>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</si>
  <si>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</si>
  <si>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</si>
  <si>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</si>
  <si>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</si>
  <si>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</si>
  <si>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</si>
  <si>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</si>
  <si>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</si>
  <si>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</si>
  <si>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</si>
  <si>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</si>
  <si>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</si>
  <si>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</si>
  <si>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</si>
  <si>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</si>
  <si>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</si>
  <si>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</si>
  <si>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</si>
  <si>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</si>
  <si>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</si>
  <si>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</si>
  <si>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</si>
  <si>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</si>
  <si>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</si>
  <si>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</si>
  <si>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</si>
  <si>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</si>
  <si>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</si>
  <si>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</si>
  <si>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</si>
  <si>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</si>
  <si>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</si>
  <si>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</si>
  <si>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</si>
  <si>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</si>
  <si>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</si>
  <si>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</si>
  <si>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</si>
  <si>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</si>
  <si>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</si>
  <si>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</si>
  <si>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</si>
  <si>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</si>
  <si>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</si>
  <si>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</si>
  <si>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</si>
  <si>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</si>
  <si>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</si>
  <si>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</si>
  <si>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</si>
  <si>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</si>
  <si>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</si>
  <si>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</si>
  <si>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</si>
  <si>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</si>
  <si>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</si>
  <si>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</si>
  <si>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</si>
  <si>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</si>
  <si>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</si>
  <si>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</si>
  <si>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</si>
  <si>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</si>
  <si>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</si>
  <si>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</si>
  <si>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</si>
  <si>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</si>
  <si>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</si>
  <si>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</si>
  <si>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</si>
  <si>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</si>
  <si>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</si>
  <si>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</si>
  <si>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</si>
  <si>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</si>
  <si>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</si>
  <si>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</si>
  <si>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</si>
  <si>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</si>
  <si>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</si>
  <si>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</si>
  <si>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</si>
  <si>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</si>
  <si>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</si>
  <si>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</si>
  <si>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</si>
  <si>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</si>
  <si>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</si>
  <si>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</si>
  <si>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</si>
  <si>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</si>
  <si>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</si>
  <si>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</si>
  <si>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</si>
  <si>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</si>
  <si>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</si>
  <si>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</si>
  <si>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</si>
  <si>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</si>
  <si>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</si>
  <si>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</si>
  <si>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</si>
  <si>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</si>
  <si>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</si>
  <si>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</si>
  <si>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</si>
  <si>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</si>
  <si>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</si>
  <si>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</si>
  <si>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</si>
  <si>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</si>
  <si>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</si>
  <si>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</si>
  <si>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</si>
  <si>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</si>
  <si>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</si>
  <si>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</si>
  <si>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</si>
  <si>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</si>
  <si>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</si>
  <si>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</si>
  <si>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</si>
  <si>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</si>
  <si>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</si>
  <si>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</si>
  <si>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</si>
  <si>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</si>
  <si>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</si>
  <si>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</si>
  <si>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</si>
  <si>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</si>
  <si>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</si>
  <si>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</si>
  <si>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</si>
  <si>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</si>
  <si>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</si>
  <si>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</si>
  <si>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</si>
  <si>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</si>
  <si>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</si>
  <si>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</si>
  <si>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</si>
  <si>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</si>
  <si>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</si>
  <si>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</si>
  <si>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</si>
  <si>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</si>
  <si>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</si>
  <si>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</si>
  <si>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</si>
  <si>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</si>
  <si>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</si>
  <si>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</si>
  <si>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</si>
  <si>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</si>
  <si>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</si>
  <si>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</si>
  <si>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</si>
  <si>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</si>
  <si>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</si>
  <si>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</si>
  <si>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</si>
  <si>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</si>
  <si>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</si>
  <si>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</si>
  <si>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</si>
  <si>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</si>
  <si>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</si>
  <si>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</si>
  <si>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</si>
  <si>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</si>
  <si>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</si>
  <si>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</si>
  <si>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</si>
  <si>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</si>
  <si>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</si>
  <si>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</si>
  <si>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</si>
  <si>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</si>
  <si>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</si>
  <si>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</si>
  <si>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</si>
  <si>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</si>
  <si>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</si>
  <si>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</si>
  <si>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</si>
  <si>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</si>
  <si>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</si>
  <si>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</si>
  <si>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</si>
  <si>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</si>
  <si>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</si>
  <si>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</si>
  <si>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</si>
  <si>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</si>
  <si>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</si>
  <si>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</si>
  <si>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</si>
  <si>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</si>
  <si>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</si>
  <si>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</si>
  <si>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</si>
  <si>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</si>
  <si>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</si>
  <si>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</si>
  <si>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</si>
  <si>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</si>
  <si>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</si>
  <si>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</si>
  <si>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</si>
  <si>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</si>
  <si>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</si>
  <si>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</si>
  <si>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</si>
  <si>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</si>
  <si>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</si>
  <si>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</si>
  <si>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</si>
  <si>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</si>
  <si>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</si>
  <si>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</si>
  <si>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</si>
  <si>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</si>
  <si>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</si>
  <si>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</si>
  <si>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</si>
  <si>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</si>
  <si>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</si>
  <si>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</si>
  <si>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</si>
  <si>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</si>
  <si>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</si>
  <si>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</si>
  <si>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</si>
  <si>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</si>
  <si>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</si>
  <si>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</si>
  <si>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</si>
  <si>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</si>
  <si>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</si>
  <si>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</si>
  <si>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</si>
  <si>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</si>
  <si>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</si>
  <si>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</si>
  <si>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</si>
  <si>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</si>
  <si>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</si>
  <si>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</si>
  <si>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</si>
  <si>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</si>
  <si>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</si>
  <si>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</si>
  <si>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</si>
  <si>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</si>
  <si>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</si>
  <si>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</si>
  <si>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</si>
  <si>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</si>
  <si>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</si>
  <si>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</si>
  <si>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</si>
  <si>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</si>
  <si>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</si>
  <si>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</si>
  <si>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</si>
  <si>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</si>
  <si>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</si>
  <si>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</si>
  <si>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</si>
  <si>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</si>
  <si>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</si>
  <si>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</si>
  <si>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</si>
  <si>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</si>
  <si>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</si>
  <si>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</si>
  <si>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</si>
  <si>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</si>
  <si>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</si>
  <si>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</si>
  <si>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</si>
  <si>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</si>
  <si>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</si>
  <si>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</si>
  <si>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</si>
  <si>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</si>
  <si>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</si>
  <si>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</si>
  <si>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</si>
  <si>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</si>
  <si>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</si>
  <si>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</si>
  <si>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</si>
  <si>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</si>
  <si>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</si>
  <si>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</si>
  <si>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</si>
  <si>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</si>
  <si>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</si>
  <si>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</si>
  <si>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</si>
  <si>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</si>
  <si>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</si>
  <si>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</si>
  <si>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</si>
  <si>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</si>
  <si>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</si>
  <si>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</si>
  <si>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</si>
  <si>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</si>
  <si>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</si>
  <si>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</si>
  <si>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</si>
  <si>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</si>
  <si>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</si>
  <si>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</si>
  <si>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</si>
  <si>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</si>
  <si>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</si>
  <si>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</si>
  <si>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</si>
  <si>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</si>
  <si>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</si>
  <si>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</si>
  <si>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</si>
  <si>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</si>
  <si>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</si>
  <si>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</si>
  <si>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</si>
  <si>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</si>
  <si>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</si>
  <si>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</si>
  <si>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</si>
  <si>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</si>
  <si>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</si>
  <si>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</si>
  <si>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</si>
  <si>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</si>
  <si>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</si>
  <si>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</si>
  <si>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</si>
  <si>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</si>
  <si>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</si>
  <si>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</si>
  <si>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</si>
  <si>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</si>
  <si>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</si>
  <si>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</si>
  <si>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</si>
  <si>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</si>
  <si>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</si>
  <si>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</si>
  <si>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</si>
  <si>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</si>
  <si>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</si>
  <si>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</si>
  <si>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</si>
  <si>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</si>
  <si>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</si>
  <si>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</si>
  <si>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</si>
  <si>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</si>
  <si>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</si>
  <si>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</si>
  <si>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</si>
  <si>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</si>
  <si>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</si>
  <si>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</si>
  <si>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</si>
  <si>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</si>
  <si>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</si>
  <si>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</si>
  <si>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</si>
  <si>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</si>
  <si>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</si>
  <si>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</si>
  <si>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</si>
  <si>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</si>
  <si>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</si>
  <si>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</si>
  <si>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</si>
  <si>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</si>
  <si>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</si>
  <si>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</si>
  <si>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</si>
  <si>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</si>
  <si>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</si>
  <si>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</si>
  <si>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</si>
  <si>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</si>
  <si>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</si>
  <si>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</si>
  <si>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</si>
  <si>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</si>
  <si>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</si>
  <si>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</si>
  <si>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</si>
  <si>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</si>
  <si>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</si>
  <si>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</si>
  <si>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</si>
  <si>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</si>
  <si>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</si>
  <si>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</si>
  <si>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</si>
  <si>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</si>
  <si>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</si>
  <si>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</si>
  <si>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</si>
  <si>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</si>
  <si>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</si>
  <si>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</si>
  <si>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</si>
  <si>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</si>
  <si>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</si>
  <si>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</si>
  <si>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</si>
  <si>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</si>
  <si>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</si>
  <si>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</si>
  <si>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</si>
  <si>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</si>
  <si>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</si>
  <si>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</si>
  <si>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</si>
  <si>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</si>
  <si>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</si>
  <si>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</si>
  <si>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</si>
  <si>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</si>
  <si>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</si>
  <si>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</si>
  <si>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</si>
  <si>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</si>
  <si>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</si>
  <si>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</si>
  <si>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</si>
  <si>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</si>
  <si>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</si>
  <si>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</si>
  <si>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</si>
  <si>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</si>
  <si>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</si>
  <si>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</si>
  <si>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</si>
  <si>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</si>
  <si>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</si>
  <si>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</si>
  <si>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</si>
  <si>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</si>
  <si>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</si>
  <si>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</si>
  <si>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</si>
  <si>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</si>
  <si>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</si>
  <si>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</si>
  <si>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</si>
  <si>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</si>
  <si>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</si>
  <si>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</si>
  <si>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</si>
  <si>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</si>
  <si>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</si>
  <si>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</si>
  <si>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</si>
  <si>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</si>
  <si>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</si>
  <si>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</si>
  <si>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</si>
  <si>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</si>
  <si>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</si>
  <si>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</si>
  <si>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</si>
  <si>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</si>
  <si>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</si>
  <si>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</si>
  <si>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</si>
  <si>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</si>
  <si>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</si>
  <si>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</si>
  <si>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</si>
  <si>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</si>
  <si>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</si>
  <si>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</si>
  <si>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</si>
  <si>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</si>
  <si>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</si>
  <si>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</si>
  <si>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</si>
  <si>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</si>
  <si>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</si>
  <si>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</si>
  <si>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</si>
  <si>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</si>
  <si>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</si>
  <si>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</si>
  <si>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</si>
  <si>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</si>
  <si>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</si>
  <si>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</si>
  <si>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</si>
  <si>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</si>
  <si>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</si>
  <si>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</si>
  <si>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</si>
  <si>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</si>
  <si>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</si>
  <si>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</si>
  <si>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</si>
  <si>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</si>
  <si>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</si>
  <si>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</si>
  <si>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</si>
  <si>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</si>
  <si>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</si>
  <si>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</si>
  <si>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</si>
  <si>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</si>
  <si>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</si>
  <si>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</si>
  <si>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</si>
  <si>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</si>
  <si>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</si>
  <si>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</si>
  <si>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</si>
  <si>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</si>
  <si>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</si>
  <si>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</si>
  <si>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</si>
  <si>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</si>
  <si>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</si>
  <si>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</si>
  <si>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</si>
  <si>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</si>
  <si>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</si>
  <si>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</si>
  <si>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</si>
  <si>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</si>
  <si>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</si>
  <si>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</si>
  <si>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</si>
  <si>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</si>
  <si>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</si>
  <si>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</si>
  <si>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</si>
  <si>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</si>
  <si>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</si>
  <si>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</si>
  <si>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</si>
  <si>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</si>
  <si>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</si>
  <si>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</si>
  <si>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</si>
  <si>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</si>
  <si>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</si>
  <si>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</si>
  <si>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</si>
  <si>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</si>
  <si>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</si>
  <si>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</si>
  <si>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</si>
  <si>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</si>
  <si>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</si>
  <si>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</si>
  <si>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</si>
  <si>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</si>
  <si>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</si>
  <si>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</si>
  <si>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</si>
  <si>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</si>
  <si>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</si>
  <si>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</si>
  <si>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</si>
  <si>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</si>
  <si>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</si>
  <si>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</si>
  <si>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</si>
  <si>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</si>
  <si>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</si>
  <si>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</si>
  <si>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</si>
  <si>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</si>
  <si>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</si>
  <si>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</si>
  <si>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</si>
  <si>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</si>
  <si>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</si>
  <si>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</si>
  <si>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</si>
  <si>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</si>
  <si>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</si>
  <si>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</si>
  <si>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</si>
  <si>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</si>
  <si>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</si>
  <si>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</si>
  <si>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</si>
  <si>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</si>
  <si>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</si>
  <si>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</si>
  <si>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</si>
  <si>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</si>
  <si>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</si>
  <si>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</si>
  <si>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</si>
  <si>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</si>
  <si>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</si>
  <si>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</si>
  <si>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</si>
  <si>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</si>
  <si>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</si>
  <si>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</si>
  <si>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</si>
  <si>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</si>
  <si>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</si>
  <si>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</si>
  <si>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</si>
  <si>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</si>
  <si>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</si>
  <si>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</si>
  <si>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</si>
  <si>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</si>
  <si>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</si>
  <si>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</si>
  <si>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</si>
  <si>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</si>
  <si>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</si>
  <si>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</si>
  <si>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</si>
  <si>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</si>
  <si>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</si>
  <si>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</si>
  <si>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</si>
  <si>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</si>
  <si>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</si>
  <si>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</si>
  <si>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</si>
  <si>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</si>
  <si>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</si>
  <si>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</si>
  <si>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</si>
  <si>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</si>
  <si>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</si>
  <si>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</si>
  <si>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</si>
  <si>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</si>
  <si>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</si>
  <si>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</si>
  <si>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</si>
  <si>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</si>
  <si>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</si>
  <si>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</si>
  <si>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</si>
  <si>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</si>
  <si>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</si>
  <si>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</si>
  <si>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</si>
  <si>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</si>
  <si>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</si>
  <si>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</si>
  <si>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</si>
  <si>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</si>
  <si>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</si>
  <si>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</si>
  <si>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</si>
  <si>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</si>
  <si>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</si>
  <si>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</si>
  <si>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</si>
  <si>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</si>
  <si>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</si>
  <si>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</si>
  <si>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</si>
  <si>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</si>
  <si>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</si>
  <si>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</si>
  <si>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</si>
  <si>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</si>
  <si>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</si>
  <si>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</si>
  <si>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</si>
  <si>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</si>
  <si>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</si>
  <si>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</si>
  <si>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</si>
  <si>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</si>
  <si>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</si>
  <si>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</si>
  <si>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</si>
  <si>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</si>
  <si>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</si>
  <si>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</si>
  <si>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</si>
  <si>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</si>
  <si>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</si>
  <si>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</si>
  <si>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</si>
  <si>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</si>
  <si>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</si>
  <si>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</si>
  <si>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</si>
  <si>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</si>
  <si>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</si>
  <si>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</si>
  <si>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</si>
  <si>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</si>
  <si>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</si>
  <si>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</si>
  <si>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</si>
  <si>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</si>
  <si>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</si>
  <si>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</si>
  <si>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</si>
  <si>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</si>
  <si>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</si>
  <si>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</si>
  <si>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</si>
  <si>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</si>
  <si>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</si>
  <si>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</si>
  <si>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</si>
  <si>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</si>
  <si>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</si>
  <si>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</si>
  <si>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</si>
  <si>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</si>
  <si>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</si>
  <si>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</si>
  <si>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</si>
  <si>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</si>
  <si>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</si>
  <si>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</si>
  <si>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</si>
  <si>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</si>
  <si>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</si>
  <si>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</si>
  <si>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</si>
  <si>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</si>
  <si>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</si>
  <si>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</si>
  <si>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</si>
  <si>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</si>
  <si>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</si>
  <si>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</si>
  <si>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</si>
  <si>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</si>
  <si>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</si>
  <si>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</si>
  <si>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</si>
  <si>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</si>
  <si>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</si>
  <si>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</si>
  <si>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</si>
  <si>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</si>
  <si>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</si>
  <si>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</si>
  <si>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</si>
  <si>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</si>
  <si>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</si>
  <si>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</si>
  <si>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</si>
  <si>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</si>
  <si>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</si>
  <si>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</si>
  <si>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</si>
  <si>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</si>
  <si>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</si>
  <si>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</si>
  <si>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</si>
  <si>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</si>
  <si>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</si>
  <si>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</si>
  <si>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</si>
  <si>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</si>
  <si>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</si>
  <si>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</si>
  <si>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</si>
  <si>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</si>
  <si>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</si>
  <si>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</si>
  <si>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</si>
  <si>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</si>
  <si>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</si>
  <si>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</si>
  <si>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</si>
  <si>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</si>
  <si>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</si>
  <si>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</si>
  <si>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</si>
  <si>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</si>
  <si>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</si>
  <si>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</si>
  <si>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</si>
  <si>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</si>
  <si>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</si>
  <si>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</si>
  <si>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</si>
  <si>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</si>
  <si>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</si>
  <si>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</si>
  <si>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</si>
  <si>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</si>
  <si>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</si>
  <si>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</si>
  <si>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</si>
  <si>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</si>
  <si>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</si>
  <si>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</si>
  <si>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</si>
  <si>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</si>
  <si>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</si>
  <si>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</si>
  <si>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</si>
  <si>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</si>
  <si>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</si>
  <si>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</si>
  <si>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</si>
  <si>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</si>
  <si>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</si>
  <si>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</si>
  <si>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</si>
  <si>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</si>
  <si>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</si>
  <si>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</si>
  <si>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</si>
  <si>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</si>
  <si>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</si>
  <si>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</si>
  <si>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</si>
  <si>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</si>
  <si>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</si>
  <si>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</si>
  <si>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</si>
  <si>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</si>
  <si>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</si>
  <si>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</si>
  <si>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</si>
  <si>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</si>
  <si>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</si>
  <si>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</si>
  <si>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</si>
  <si>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</si>
  <si>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</si>
  <si>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</si>
  <si>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</si>
  <si>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</si>
  <si>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</si>
  <si>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</si>
  <si>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</si>
  <si>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</si>
  <si>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</si>
  <si>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</si>
  <si>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</si>
  <si>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</si>
  <si>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</si>
  <si>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</si>
  <si>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</si>
  <si>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</si>
  <si>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</si>
  <si>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</si>
  <si>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</si>
  <si>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</si>
  <si>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</si>
  <si>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</si>
  <si>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</si>
  <si>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</si>
  <si>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</si>
  <si>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</si>
  <si>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</si>
  <si>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</si>
  <si>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</si>
  <si>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</si>
  <si>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</si>
  <si>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</si>
  <si>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</si>
  <si>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</si>
  <si>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</si>
  <si>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</si>
  <si>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</si>
  <si>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</si>
  <si>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</si>
  <si>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</si>
  <si>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</si>
  <si>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</si>
  <si>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</si>
  <si>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</si>
  <si>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</si>
  <si>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</si>
  <si>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</si>
  <si>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</si>
  <si>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</si>
  <si>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</si>
  <si>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</si>
  <si>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</si>
  <si>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</si>
  <si>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</si>
  <si>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</si>
  <si>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</si>
  <si>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</si>
  <si>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</si>
  <si>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</si>
  <si>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</si>
  <si>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</si>
  <si>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</si>
  <si>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</si>
  <si>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</si>
  <si>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</si>
  <si>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</si>
  <si>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</si>
  <si>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</si>
  <si>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</si>
  <si>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</si>
  <si>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</si>
  <si>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</si>
  <si>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</si>
  <si>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</si>
  <si>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</si>
  <si>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</si>
  <si>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</si>
  <si>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</si>
  <si>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</si>
  <si>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</si>
  <si>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</si>
  <si>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</si>
  <si>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</si>
  <si>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</si>
  <si>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</si>
  <si>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</si>
  <si>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</si>
  <si>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</si>
  <si>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</si>
  <si>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</si>
  <si>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</si>
  <si>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</si>
  <si>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</si>
  <si>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</si>
  <si>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</si>
  <si>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</si>
  <si>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</si>
  <si>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</si>
  <si>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</si>
  <si>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</si>
  <si>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</si>
  <si>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</si>
  <si>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</si>
  <si>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</si>
  <si>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</si>
  <si>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</si>
  <si>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</si>
  <si>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</si>
  <si>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</si>
  <si>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</si>
  <si>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</si>
  <si>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</si>
  <si>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</si>
  <si>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</si>
  <si>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</si>
  <si>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</si>
  <si>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</si>
  <si>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</si>
  <si>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</si>
  <si>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</si>
  <si>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</si>
  <si>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</si>
  <si>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</si>
  <si>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</si>
  <si>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</si>
  <si>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</si>
  <si>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</si>
  <si>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</si>
  <si>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</si>
  <si>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</si>
  <si>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</si>
  <si>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</si>
  <si>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</si>
  <si>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</si>
  <si>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</si>
  <si>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</si>
  <si>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</si>
  <si>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</si>
  <si>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</si>
  <si>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</si>
  <si>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</si>
  <si>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</si>
  <si>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</si>
  <si>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</si>
  <si>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</si>
  <si>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</si>
  <si>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</si>
  <si>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</si>
  <si>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</si>
  <si>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</si>
  <si>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</si>
  <si>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</si>
  <si>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</si>
  <si>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</si>
  <si>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</si>
  <si>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</si>
  <si>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</si>
  <si>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</si>
  <si>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</si>
  <si>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</si>
  <si>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</si>
  <si>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</si>
  <si>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</si>
  <si>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</si>
  <si>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</si>
  <si>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</si>
  <si>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</si>
  <si>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</si>
  <si>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</si>
  <si>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</si>
  <si>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</si>
  <si>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</si>
  <si>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</si>
  <si>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</si>
  <si>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</si>
  <si>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</si>
  <si>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</si>
  <si>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</si>
  <si>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</si>
  <si>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</si>
  <si>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</si>
  <si>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</si>
  <si>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</si>
  <si>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</si>
  <si>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</si>
  <si>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</si>
  <si>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</si>
  <si>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</si>
  <si>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</si>
  <si>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</si>
  <si>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</si>
  <si>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</si>
  <si>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</si>
  <si>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</si>
  <si>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</si>
  <si>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</si>
  <si>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</si>
  <si>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</si>
  <si>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</si>
  <si>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</si>
  <si>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</si>
  <si>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</si>
  <si>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</si>
  <si>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</si>
  <si>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</si>
  <si>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</si>
  <si>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</si>
  <si>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</si>
  <si>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</si>
  <si>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</si>
  <si>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</si>
  <si>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</si>
  <si>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</si>
  <si>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</si>
  <si>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</si>
  <si>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</si>
  <si>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</si>
  <si>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</si>
  <si>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</si>
  <si>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</si>
  <si>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</si>
  <si>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</si>
  <si>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</si>
  <si>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</si>
  <si>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</si>
  <si>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</si>
  <si>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</si>
  <si>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</si>
  <si>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</si>
  <si>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</si>
  <si>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</si>
  <si>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</si>
  <si>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</si>
  <si>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</si>
  <si>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</si>
  <si>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</si>
  <si>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</si>
  <si>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</si>
  <si>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</si>
  <si>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</si>
  <si>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</si>
  <si>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</si>
  <si>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</si>
  <si>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</si>
  <si>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</si>
  <si>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</si>
  <si>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</si>
  <si>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</si>
  <si>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</si>
  <si>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</si>
  <si>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</si>
  <si>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</si>
  <si>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</si>
  <si>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</si>
  <si>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</si>
  <si>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</si>
  <si>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</si>
  <si>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</si>
  <si>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</si>
  <si>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</si>
  <si>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</si>
  <si>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</si>
  <si>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</si>
  <si>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</si>
  <si>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</si>
  <si>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</si>
  <si>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</si>
  <si>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</si>
  <si>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</si>
  <si>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</si>
  <si>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</si>
  <si>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</si>
  <si>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</si>
  <si>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</si>
  <si>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</si>
  <si>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</si>
  <si>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</si>
  <si>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</si>
  <si>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</si>
  <si>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</si>
  <si>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</si>
  <si>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</si>
  <si>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</si>
  <si>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</si>
  <si>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</si>
  <si>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</si>
  <si>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</si>
  <si>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</si>
  <si>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</si>
  <si>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</si>
  <si>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</si>
  <si>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</si>
  <si>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</si>
  <si>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</si>
  <si>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</si>
  <si>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</si>
  <si>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</si>
  <si>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</si>
  <si>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</si>
  <si>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</si>
  <si>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</si>
  <si>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</si>
  <si>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</si>
  <si>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</si>
  <si>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</si>
  <si>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</si>
  <si>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</si>
  <si>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</si>
  <si>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</si>
  <si>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</si>
  <si>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</si>
  <si>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</si>
  <si>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</si>
  <si>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</si>
  <si>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</si>
  <si>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</si>
  <si>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</si>
  <si>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</si>
  <si>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</si>
  <si>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</si>
  <si>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</si>
  <si>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</si>
  <si>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</si>
  <si>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</si>
  <si>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</si>
  <si>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</si>
  <si>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</si>
  <si>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</si>
  <si>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</si>
  <si>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</si>
  <si>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</si>
  <si>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</si>
  <si>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</si>
  <si>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</si>
  <si>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</si>
  <si>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</si>
  <si>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</si>
  <si>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</si>
  <si>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</si>
  <si>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</si>
  <si>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</si>
  <si>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</si>
  <si>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</si>
  <si>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</si>
  <si>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</si>
  <si>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</si>
  <si>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</si>
  <si>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</si>
  <si>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</si>
  <si>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</si>
  <si>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</si>
  <si>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</si>
  <si>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</si>
  <si>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</si>
  <si>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</si>
  <si>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</si>
  <si>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</si>
  <si>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</si>
  <si>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</si>
  <si>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</si>
  <si>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</si>
  <si>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</si>
  <si>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</si>
  <si>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</si>
  <si>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</si>
  <si>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</si>
  <si>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</si>
  <si>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</si>
  <si>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</si>
  <si>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</si>
  <si>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</si>
  <si>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</si>
  <si>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</si>
  <si>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</si>
  <si>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</si>
  <si>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</si>
  <si>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</si>
  <si>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</si>
  <si>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</si>
  <si>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</si>
  <si>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</si>
  <si>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</si>
  <si>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</si>
  <si>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</si>
  <si>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</si>
  <si>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</si>
  <si>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</si>
  <si>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</si>
  <si>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</si>
  <si>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</si>
  <si>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</si>
  <si>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</si>
  <si>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</si>
  <si>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</si>
  <si>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</si>
  <si>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</si>
  <si>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</si>
  <si>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</si>
  <si>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</si>
  <si>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</si>
  <si>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</si>
  <si>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</si>
  <si>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</si>
  <si>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</si>
  <si>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</si>
  <si>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</si>
  <si>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</si>
  <si>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</si>
  <si>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</si>
  <si>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</si>
  <si>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</si>
  <si>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</si>
  <si>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</si>
  <si>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</si>
  <si>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</si>
  <si>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</si>
  <si>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</si>
  <si>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</si>
  <si>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</si>
  <si>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</si>
  <si>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</si>
  <si>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</si>
  <si>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</si>
  <si>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</si>
  <si>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</si>
  <si>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</si>
  <si>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</si>
  <si>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</si>
  <si>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</si>
  <si>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</si>
  <si>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</si>
  <si>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</si>
  <si>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</si>
  <si>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</si>
  <si>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</si>
  <si>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</si>
  <si>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</si>
  <si>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</si>
  <si>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</si>
  <si>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</si>
  <si>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</si>
  <si>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</si>
  <si>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</si>
  <si>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</si>
  <si>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</si>
  <si>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</si>
  <si>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</si>
  <si>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</si>
  <si>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</si>
  <si>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</si>
  <si>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</si>
  <si>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</si>
  <si>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</si>
  <si>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</si>
  <si>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</si>
  <si>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</si>
  <si>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</si>
  <si>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</si>
  <si>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</si>
  <si>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</si>
  <si>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</si>
  <si>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</si>
  <si>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</si>
  <si>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</si>
  <si>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</si>
  <si>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</si>
  <si>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</si>
  <si>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</si>
  <si>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</si>
  <si>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</si>
  <si>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</si>
  <si>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</si>
  <si>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</si>
  <si>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</si>
  <si>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</si>
  <si>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</si>
  <si>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</si>
  <si>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</si>
  <si>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</si>
  <si>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</si>
  <si>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</si>
  <si>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</si>
  <si>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</si>
  <si>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</si>
  <si>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</si>
  <si>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</si>
  <si>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</si>
  <si>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</si>
  <si>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</si>
  <si>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</si>
  <si>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</si>
  <si>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</si>
  <si>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</si>
  <si>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</si>
  <si>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</si>
  <si>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</si>
  <si>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</si>
  <si>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</si>
  <si>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</si>
  <si>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</si>
  <si>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</si>
  <si>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</si>
  <si>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</si>
  <si>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</si>
  <si>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</si>
  <si>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</si>
  <si>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</si>
  <si>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</si>
  <si>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</si>
  <si>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</si>
  <si>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</si>
  <si>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</si>
  <si>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</si>
  <si>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</si>
  <si>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</si>
  <si>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</si>
  <si>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</si>
  <si>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</si>
  <si>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</si>
  <si>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</si>
  <si>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</si>
  <si>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</si>
  <si>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</si>
  <si>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</si>
  <si>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</si>
  <si>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</si>
  <si>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</si>
  <si>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</si>
  <si>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</si>
  <si>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</si>
  <si>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</si>
  <si>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</si>
  <si>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</si>
  <si>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</si>
  <si>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</si>
  <si>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</si>
  <si>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</si>
  <si>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</si>
  <si>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</si>
  <si>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</si>
  <si>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</si>
  <si>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</si>
  <si>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</si>
  <si>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</si>
  <si>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</si>
  <si>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</si>
  <si>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</si>
  <si>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</si>
  <si>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</si>
  <si>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</si>
  <si>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</si>
  <si>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</si>
  <si>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</si>
  <si>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</si>
  <si>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</si>
  <si>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</si>
  <si>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</si>
  <si>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</si>
  <si>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</si>
  <si>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</si>
  <si>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</si>
  <si>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</si>
  <si>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</si>
  <si>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</si>
  <si>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</si>
  <si>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</si>
  <si>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</si>
  <si>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</si>
  <si>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</si>
  <si>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</si>
  <si>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</si>
  <si>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</si>
  <si>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</si>
  <si>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</si>
  <si>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</si>
  <si>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</si>
  <si>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</si>
  <si>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</si>
  <si>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</si>
  <si>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</si>
  <si>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</si>
  <si>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</si>
  <si>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</si>
  <si>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</si>
  <si>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</si>
  <si>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</si>
  <si>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</si>
  <si>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</si>
  <si>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</si>
  <si>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</si>
  <si>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</si>
  <si>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</si>
  <si>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</si>
  <si>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</si>
  <si>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</si>
  <si>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</si>
  <si>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</si>
  <si>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</si>
  <si>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</si>
  <si>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</si>
  <si>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</si>
  <si>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</si>
  <si>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</si>
  <si>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</si>
  <si>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</si>
  <si>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</si>
  <si>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</si>
  <si>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</si>
  <si>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</si>
  <si>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</si>
  <si>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</si>
  <si>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</si>
  <si>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</si>
  <si>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</si>
  <si>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</si>
  <si>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</si>
  <si>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</si>
  <si>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</si>
  <si>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</si>
  <si>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</si>
  <si>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</si>
  <si>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</si>
  <si>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</si>
  <si>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</si>
  <si>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</si>
  <si>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</si>
  <si>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</si>
  <si>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</si>
  <si>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</si>
  <si>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</si>
  <si>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</si>
  <si>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</si>
  <si>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</si>
  <si>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</si>
  <si>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</si>
  <si>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</si>
  <si>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</si>
  <si>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</si>
  <si>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</si>
  <si>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</si>
  <si>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</si>
  <si>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</si>
  <si>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</si>
  <si>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</si>
  <si>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</si>
  <si>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</si>
  <si>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</si>
  <si>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</si>
  <si>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</si>
  <si>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</si>
  <si>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</si>
  <si>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</si>
  <si>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</si>
  <si>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</si>
  <si>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</si>
  <si>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</si>
  <si>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</si>
  <si>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</si>
  <si>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</si>
  <si>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</si>
  <si>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</si>
  <si>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</si>
  <si>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</si>
  <si>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</si>
  <si>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</si>
  <si>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</si>
  <si>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</si>
  <si>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</si>
  <si>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</si>
  <si>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</si>
  <si>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</si>
  <si>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</si>
  <si>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</si>
  <si>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</si>
  <si>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</si>
  <si>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</si>
  <si>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</si>
  <si>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</si>
  <si>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</si>
  <si>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</si>
  <si>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</si>
  <si>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</si>
  <si>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</si>
  <si>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</si>
  <si>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</si>
  <si>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</si>
  <si>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</si>
  <si>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</si>
  <si>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</si>
  <si>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</si>
  <si>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</si>
  <si>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</si>
  <si>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</si>
  <si>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</si>
  <si>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</si>
  <si>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</si>
  <si>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</si>
  <si>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</si>
  <si>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</si>
  <si>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</si>
  <si>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</si>
  <si>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</si>
  <si>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</si>
  <si>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</si>
  <si>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</si>
  <si>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</si>
  <si>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</si>
  <si>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</si>
  <si>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</si>
  <si>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</si>
  <si>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</si>
  <si>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</si>
  <si>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</si>
  <si>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</si>
  <si>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</si>
  <si>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</si>
  <si>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</si>
  <si>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</si>
  <si>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</si>
  <si>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</si>
  <si>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</si>
  <si>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</si>
  <si>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</si>
  <si>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</si>
  <si>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</si>
  <si>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</si>
  <si>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</si>
  <si>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</si>
  <si>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</si>
  <si>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</si>
  <si>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</si>
  <si>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</si>
  <si>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</si>
  <si>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</si>
  <si>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</si>
  <si>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</si>
  <si>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</si>
  <si>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</si>
  <si>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</si>
  <si>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</si>
  <si>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</si>
  <si>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</si>
  <si>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</si>
  <si>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</si>
  <si>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</si>
  <si>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</si>
  <si>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</si>
  <si>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</si>
  <si>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</si>
  <si>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</si>
  <si>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</si>
  <si>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</si>
  <si>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</si>
  <si>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</si>
  <si>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</si>
  <si>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</si>
  <si>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</si>
  <si>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</si>
  <si>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</si>
  <si>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</si>
  <si>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</si>
  <si>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</si>
  <si>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</si>
  <si>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</si>
  <si>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</si>
  <si>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</si>
  <si>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</si>
  <si>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</si>
  <si>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</si>
  <si>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</si>
  <si>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</si>
  <si>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</si>
  <si>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</si>
  <si>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</si>
  <si>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</si>
  <si>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</si>
  <si>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</si>
  <si>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</si>
  <si>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</si>
  <si>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</si>
  <si>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</si>
  <si>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</si>
  <si>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</si>
  <si>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</si>
  <si>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</si>
  <si>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</si>
  <si>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</si>
  <si>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</si>
  <si>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</si>
  <si>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</si>
  <si>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</si>
  <si>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</si>
  <si>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</si>
  <si>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</si>
  <si>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</si>
  <si>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</si>
  <si>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</si>
  <si>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</si>
  <si>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</si>
  <si>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</si>
  <si>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</si>
  <si>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</si>
  <si>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</si>
  <si>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</si>
  <si>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</si>
  <si>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</si>
  <si>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</si>
  <si>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</si>
  <si>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</si>
  <si>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</si>
  <si>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</si>
  <si>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</si>
  <si>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</si>
  <si>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</si>
  <si>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</si>
  <si>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</si>
  <si>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</si>
  <si>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</si>
  <si>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</si>
  <si>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</si>
  <si>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</si>
  <si>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</si>
  <si>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</si>
  <si>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</si>
  <si>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</si>
  <si>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</si>
  <si>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</si>
  <si>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</si>
  <si>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</si>
  <si>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</si>
  <si>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</si>
  <si>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</si>
  <si>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</si>
  <si>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</si>
  <si>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</si>
  <si>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</si>
  <si>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</si>
  <si>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</si>
  <si>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</si>
  <si>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</si>
  <si>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</si>
  <si>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</si>
  <si>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</si>
  <si>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</si>
  <si>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</si>
  <si>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</si>
  <si>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</si>
  <si>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</si>
  <si>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</si>
  <si>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</si>
  <si>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</si>
  <si>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</si>
  <si>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</si>
  <si>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</si>
  <si>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</si>
  <si>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</si>
  <si>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</si>
  <si>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</si>
  <si>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</si>
  <si>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</si>
  <si>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</si>
  <si>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</si>
  <si>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</si>
  <si>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</si>
  <si>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</si>
  <si>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</si>
  <si>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</si>
  <si>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</si>
  <si>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</si>
  <si>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</si>
  <si>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</si>
  <si>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</si>
  <si>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</si>
  <si>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</si>
  <si>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</si>
  <si>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</si>
  <si>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</si>
  <si>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</si>
  <si>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</si>
  <si>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</si>
  <si>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</si>
  <si>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</si>
  <si>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</si>
  <si>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</si>
  <si>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</si>
  <si>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</si>
  <si>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</si>
  <si>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</si>
  <si>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</si>
  <si>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</si>
  <si>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</si>
  <si>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</si>
  <si>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</si>
  <si>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</si>
  <si>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</si>
  <si>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</si>
  <si>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</si>
  <si>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</si>
  <si>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</si>
  <si>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</si>
  <si>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</si>
  <si>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</si>
  <si>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</si>
  <si>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</si>
  <si>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</si>
  <si>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</si>
  <si>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</si>
  <si>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</si>
  <si>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</si>
  <si>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</si>
  <si>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</si>
  <si>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</si>
  <si>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</si>
  <si>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</si>
  <si>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</si>
  <si>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</si>
  <si>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</si>
  <si>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</si>
  <si>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</si>
  <si>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</si>
  <si>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</si>
  <si>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</si>
  <si>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</si>
  <si>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</si>
  <si>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</si>
  <si>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</si>
  <si>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</si>
  <si>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</si>
  <si>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</si>
  <si>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</si>
  <si>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</si>
  <si>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</si>
  <si>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</si>
  <si>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</si>
  <si>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</si>
  <si>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</si>
  <si>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</si>
  <si>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</si>
  <si>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</si>
  <si>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</si>
  <si>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</si>
  <si>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</si>
  <si>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</si>
  <si>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</si>
  <si>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</si>
  <si>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</si>
  <si>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</si>
  <si>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</si>
  <si>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</si>
  <si>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</si>
  <si>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</si>
  <si>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</si>
  <si>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</si>
  <si>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</si>
  <si>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</si>
  <si>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</si>
  <si>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</si>
  <si>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</si>
  <si>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</si>
  <si>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</si>
  <si>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</si>
  <si>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</si>
  <si>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</si>
  <si>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</si>
  <si>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</si>
  <si>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</si>
  <si>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</si>
  <si>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</si>
  <si>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</si>
  <si>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</si>
  <si>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</si>
  <si>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</si>
  <si>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</si>
  <si>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</si>
  <si>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</si>
  <si>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</si>
  <si>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</si>
  <si>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</si>
  <si>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</si>
  <si>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</si>
  <si>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</si>
  <si>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</si>
  <si>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</si>
  <si>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</si>
  <si>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</si>
  <si>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</si>
  <si>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</si>
  <si>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</si>
  <si>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</si>
  <si>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</si>
  <si>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</si>
  <si>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</si>
  <si>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</si>
  <si>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</si>
  <si>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</si>
  <si>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</si>
  <si>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</si>
  <si>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</si>
  <si>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</si>
  <si>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</si>
  <si>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</si>
  <si>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</si>
  <si>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</si>
  <si>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</si>
  <si>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</si>
  <si>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</si>
  <si>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</si>
  <si>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</si>
  <si>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</si>
  <si>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</si>
  <si>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</si>
  <si>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</si>
  <si>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</si>
  <si>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</si>
  <si>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</si>
  <si>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</si>
  <si>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</si>
  <si>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</si>
  <si>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</si>
  <si>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</si>
  <si>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</si>
  <si>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</si>
  <si>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</si>
  <si>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</si>
  <si>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</si>
  <si>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</si>
  <si>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</si>
  <si>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</si>
  <si>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</si>
  <si>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</si>
  <si>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</si>
  <si>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</si>
  <si>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</si>
  <si>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</si>
  <si>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</si>
  <si>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</si>
  <si>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</si>
  <si>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</si>
  <si>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</si>
  <si>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</si>
  <si>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</si>
  <si>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</si>
  <si>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</si>
  <si>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</si>
  <si>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</si>
  <si>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</si>
  <si>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</si>
  <si>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</si>
  <si>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</si>
  <si>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</si>
  <si>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</si>
  <si>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</si>
  <si>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</si>
  <si>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</si>
  <si>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</si>
  <si>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</si>
  <si>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</si>
  <si>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</si>
  <si>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</si>
  <si>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</si>
  <si>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</si>
  <si>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</si>
  <si>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</si>
  <si>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</si>
  <si>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</si>
  <si>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</si>
  <si>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</si>
  <si>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</si>
  <si>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</si>
  <si>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</si>
  <si>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</si>
  <si>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</si>
  <si>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</si>
  <si>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</si>
  <si>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</si>
  <si>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</si>
  <si>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</si>
  <si>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</si>
  <si>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</si>
  <si>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</si>
  <si>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</si>
  <si>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</si>
  <si>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</si>
  <si>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</si>
  <si>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</si>
  <si>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</si>
  <si>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</si>
  <si>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</si>
  <si>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</si>
  <si>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</si>
  <si>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</si>
  <si>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</si>
  <si>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</si>
  <si>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</si>
  <si>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</si>
  <si>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</si>
  <si>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</si>
  <si>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</si>
  <si>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</si>
  <si>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</si>
  <si>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</si>
  <si>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</si>
  <si>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</si>
  <si>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</si>
  <si>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</si>
  <si>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</si>
  <si>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</si>
  <si>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</si>
  <si>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</si>
  <si>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</si>
  <si>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</si>
  <si>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</si>
  <si>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</si>
  <si>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</si>
  <si>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</si>
  <si>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</si>
  <si>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</si>
  <si>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</si>
  <si>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</si>
  <si>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</si>
  <si>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</si>
  <si>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</si>
  <si>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</si>
  <si>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</si>
  <si>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</si>
  <si>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</si>
  <si>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</si>
  <si>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</si>
  <si>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</si>
  <si>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</si>
  <si>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</si>
  <si>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</si>
  <si>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</si>
  <si>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</si>
  <si>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</si>
  <si>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</si>
  <si>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</si>
  <si>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</si>
  <si>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</si>
  <si>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</si>
  <si>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</si>
  <si>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</si>
  <si>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</si>
  <si>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</si>
  <si>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</si>
  <si>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</si>
  <si>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</si>
  <si>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</si>
  <si>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</si>
  <si>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</si>
  <si>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</si>
  <si>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</si>
  <si>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</si>
  <si>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</si>
  <si>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</si>
  <si>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</si>
  <si>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</si>
  <si>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</si>
  <si>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</si>
  <si>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</si>
  <si>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</si>
  <si>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</si>
  <si>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</si>
  <si>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</si>
  <si>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</si>
  <si>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</si>
  <si>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</si>
  <si>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</si>
  <si>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</si>
  <si>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</si>
  <si>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</si>
  <si>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</si>
  <si>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</si>
  <si>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</si>
  <si>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</si>
  <si>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</si>
  <si>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</si>
  <si>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</si>
  <si>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</si>
  <si>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</si>
  <si>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</si>
  <si>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</si>
  <si>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</si>
  <si>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</si>
  <si>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</si>
  <si>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</si>
  <si>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</si>
  <si>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</si>
  <si>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</si>
  <si>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</si>
  <si>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</si>
  <si>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</si>
  <si>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</si>
  <si>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</si>
  <si>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</si>
  <si>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</si>
  <si>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</si>
  <si>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</si>
  <si>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</si>
  <si>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</si>
  <si>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</si>
  <si>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</si>
  <si>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</si>
  <si>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</si>
  <si>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</si>
  <si>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</si>
  <si>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</si>
  <si>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</si>
  <si>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</si>
  <si>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</si>
  <si>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</si>
  <si>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</si>
  <si>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</si>
  <si>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</si>
  <si>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</si>
  <si>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</si>
  <si>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</si>
  <si>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</si>
  <si>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</si>
  <si>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</si>
  <si>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</si>
  <si>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</si>
  <si>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</si>
  <si>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</si>
  <si>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</si>
  <si>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</si>
  <si>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</si>
  <si>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</si>
  <si>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</si>
  <si>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</si>
  <si>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</si>
  <si>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</si>
  <si>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</si>
  <si>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</si>
  <si>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</si>
  <si>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</si>
  <si>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</si>
  <si>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</si>
  <si>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</si>
  <si>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</si>
  <si>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</si>
  <si>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</si>
  <si>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</si>
  <si>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</si>
  <si>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</si>
  <si>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</si>
  <si>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</si>
  <si>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</si>
  <si>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</si>
  <si>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</si>
  <si>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</si>
  <si>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</si>
  <si>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</si>
  <si>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</si>
  <si>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</si>
  <si>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</si>
  <si>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</si>
  <si>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</si>
  <si>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</si>
  <si>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</si>
  <si>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</si>
  <si>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</si>
  <si>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</si>
  <si>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</si>
  <si>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</si>
  <si>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</si>
  <si>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</si>
  <si>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</si>
  <si>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</si>
  <si>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</si>
  <si>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</si>
  <si>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</si>
  <si>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</si>
  <si>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</si>
  <si>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</si>
  <si>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</si>
  <si>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</si>
  <si>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</si>
  <si>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</si>
  <si>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</si>
  <si>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</si>
  <si>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</si>
  <si>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</si>
  <si>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</si>
  <si>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</si>
  <si>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</si>
  <si>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</si>
  <si>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</si>
  <si>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</si>
  <si>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</si>
  <si>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</si>
  <si>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</si>
  <si>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</si>
  <si>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</si>
  <si>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</si>
  <si>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</si>
  <si>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</si>
  <si>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</si>
  <si>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</si>
  <si>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</si>
  <si>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</si>
  <si>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</si>
  <si>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</si>
  <si>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</si>
  <si>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</si>
  <si>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</si>
  <si>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</si>
  <si>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</si>
  <si>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</si>
  <si>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</si>
  <si>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</si>
  <si>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</si>
  <si>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</si>
  <si>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</si>
  <si>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</si>
  <si>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</si>
  <si>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</si>
  <si>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</si>
  <si>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</si>
  <si>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</si>
  <si>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</si>
  <si>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</si>
  <si>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</si>
  <si>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</si>
  <si>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</si>
  <si>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</si>
  <si>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</si>
  <si>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</si>
  <si>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</si>
  <si>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</si>
  <si>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</si>
  <si>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</si>
  <si>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</si>
  <si>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</si>
  <si>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</si>
  <si>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</si>
  <si>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</si>
  <si>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</si>
  <si>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</si>
  <si>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</si>
  <si>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</si>
  <si>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</si>
  <si>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</si>
  <si>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</si>
  <si>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</si>
  <si>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</si>
  <si>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</si>
  <si>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</si>
  <si>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</si>
  <si>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</si>
  <si>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</si>
  <si>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</si>
  <si>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</si>
  <si>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</si>
  <si>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</si>
  <si>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</si>
  <si>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</si>
  <si>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</si>
  <si>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</si>
  <si>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</si>
  <si>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</si>
  <si>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</si>
  <si>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</si>
  <si>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</si>
  <si>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</si>
  <si>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</si>
  <si>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</si>
  <si>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</si>
  <si>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</si>
  <si>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</si>
  <si>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</si>
  <si>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</si>
  <si>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</si>
  <si>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</si>
  <si>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</si>
  <si>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</si>
  <si>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</si>
  <si>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</si>
  <si>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</si>
  <si>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</si>
  <si>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</si>
  <si>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</si>
  <si>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</si>
  <si>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</si>
  <si>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</si>
  <si>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</si>
  <si>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</si>
  <si>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</si>
  <si>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</si>
  <si>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</si>
  <si>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</si>
  <si>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</si>
  <si>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</si>
  <si>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</si>
  <si>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</si>
  <si>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</si>
  <si>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</si>
  <si>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</si>
  <si>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</si>
  <si>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</si>
  <si>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</si>
  <si>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</si>
  <si>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</si>
  <si>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</si>
  <si>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</si>
  <si>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</si>
  <si>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</si>
  <si>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</si>
  <si>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</si>
  <si>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</si>
  <si>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</si>
  <si>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</si>
  <si>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</si>
  <si>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</si>
  <si>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</si>
  <si>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</si>
  <si>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</si>
  <si>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</si>
  <si>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</si>
  <si>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</si>
  <si>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</si>
  <si>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</si>
  <si>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</si>
  <si>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</si>
  <si>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</si>
  <si>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</si>
  <si>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</si>
  <si>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</si>
  <si>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</si>
  <si>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</si>
  <si>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</si>
  <si>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</si>
  <si>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</si>
  <si>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</si>
  <si>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</si>
  <si>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</si>
  <si>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</si>
  <si>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</si>
  <si>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</si>
  <si>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</si>
  <si>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</si>
  <si>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</si>
  <si>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</si>
  <si>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</si>
  <si>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</si>
  <si>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</si>
  <si>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</si>
  <si>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</si>
  <si>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</si>
  <si>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</si>
  <si>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</si>
  <si>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</si>
  <si>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</si>
  <si>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</si>
  <si>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</si>
  <si>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</si>
  <si>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</si>
  <si>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</si>
  <si>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</si>
  <si>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</si>
  <si>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</si>
  <si>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</si>
  <si>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</si>
  <si>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</si>
  <si>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</si>
  <si>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</si>
  <si>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</si>
  <si>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</si>
  <si>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</si>
  <si>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</si>
  <si>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</si>
  <si>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</si>
  <si>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</si>
  <si>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</si>
  <si>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</si>
  <si>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</si>
  <si>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</si>
  <si>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</si>
  <si>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</si>
  <si>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</si>
  <si>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</si>
  <si>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</si>
  <si>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</si>
  <si>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</si>
  <si>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</si>
  <si>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</si>
  <si>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</si>
  <si>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</si>
  <si>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</si>
  <si>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</si>
  <si>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</si>
  <si>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</si>
  <si>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</si>
  <si>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</si>
  <si>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</si>
  <si>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</si>
  <si>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</si>
  <si>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</si>
  <si>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</si>
  <si>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</si>
  <si>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</si>
  <si>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</si>
  <si>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</si>
  <si>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</si>
  <si>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</si>
  <si>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</si>
  <si>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</si>
  <si>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</si>
  <si>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</si>
  <si>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</si>
  <si>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</si>
  <si>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</si>
  <si>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</si>
  <si>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</si>
  <si>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</si>
  <si>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</si>
  <si>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</si>
  <si>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</si>
  <si>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</si>
  <si>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</si>
  <si>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</si>
  <si>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</si>
  <si>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</si>
  <si>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</si>
  <si>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</si>
  <si>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</si>
  <si>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</si>
  <si>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</si>
  <si>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</si>
  <si>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</si>
  <si>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</si>
  <si>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</si>
  <si>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</si>
  <si>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</si>
  <si>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</si>
  <si>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</si>
  <si>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</si>
  <si>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</si>
  <si>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</si>
  <si>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</si>
  <si>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</si>
  <si>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</si>
  <si>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</si>
  <si>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</si>
  <si>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</si>
  <si>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</si>
  <si>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</si>
  <si>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</si>
  <si>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</si>
  <si>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</si>
  <si>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</si>
  <si>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</si>
  <si>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</si>
  <si>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</si>
  <si>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</si>
  <si>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</si>
  <si>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</si>
  <si>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</si>
  <si>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</si>
  <si>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</si>
  <si>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</si>
  <si>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</si>
  <si>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</si>
  <si>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</si>
  <si>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</si>
  <si>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</si>
  <si>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</si>
  <si>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</si>
  <si>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</si>
  <si>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</si>
  <si>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</si>
  <si>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</si>
  <si>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</si>
  <si>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</si>
  <si>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</si>
  <si>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</si>
  <si>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</si>
  <si>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</si>
  <si>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</si>
  <si>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</si>
  <si>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</si>
  <si>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</si>
  <si>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</si>
  <si>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</si>
  <si>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</si>
  <si>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</si>
  <si>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</si>
  <si>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</si>
  <si>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</si>
  <si>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</si>
  <si>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</si>
  <si>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</si>
  <si>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</si>
  <si>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</si>
  <si>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</si>
  <si>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</si>
  <si>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</si>
  <si>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</si>
  <si>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</si>
  <si>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</si>
  <si>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</si>
  <si>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</si>
  <si>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</si>
  <si>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</si>
  <si>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</si>
  <si>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</si>
  <si>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</si>
  <si>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</si>
  <si>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</si>
  <si>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</si>
  <si>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</si>
  <si>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</si>
  <si>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</si>
  <si>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</si>
  <si>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</si>
  <si>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</si>
  <si>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</si>
  <si>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</si>
  <si>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</si>
  <si>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</si>
  <si>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</si>
  <si>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</si>
  <si>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</si>
  <si>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</si>
  <si>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</si>
  <si>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</si>
  <si>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</si>
  <si>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</si>
  <si>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</si>
  <si>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</si>
  <si>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</si>
  <si>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</si>
  <si>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</si>
  <si>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</si>
  <si>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</si>
  <si>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</si>
  <si>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</si>
  <si>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</si>
  <si>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</si>
  <si>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</si>
  <si>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</si>
  <si>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</si>
  <si>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</si>
  <si>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</si>
  <si>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</si>
  <si>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</si>
  <si>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</si>
  <si>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</si>
  <si>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</si>
  <si>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</si>
  <si>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</si>
  <si>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</si>
  <si>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</si>
  <si>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</si>
  <si>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</si>
  <si>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</si>
  <si>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</si>
  <si>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</si>
  <si>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</si>
  <si>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</si>
  <si>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</si>
  <si>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</si>
  <si>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</si>
  <si>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</si>
  <si>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</si>
  <si>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</si>
  <si>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</si>
  <si>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</si>
  <si>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</si>
  <si>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</si>
  <si>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</si>
  <si>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</si>
  <si>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</si>
  <si>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</si>
  <si>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</si>
  <si>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</si>
  <si>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</si>
  <si>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</si>
  <si>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</si>
  <si>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</si>
  <si>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</si>
  <si>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</si>
  <si>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</si>
  <si>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</si>
  <si>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</si>
  <si>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</si>
  <si>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</si>
  <si>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</si>
  <si>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</si>
  <si>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</si>
  <si>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</si>
  <si>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</si>
  <si>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</si>
  <si>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</si>
  <si>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</si>
  <si>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</si>
  <si>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</si>
  <si>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</si>
  <si>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</si>
  <si>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</si>
  <si>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</si>
  <si>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</si>
  <si>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</si>
  <si>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</si>
  <si>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</si>
  <si>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</si>
  <si>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</si>
  <si>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</si>
  <si>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</si>
  <si>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</si>
  <si>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</si>
  <si>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</si>
  <si>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</si>
  <si>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</si>
  <si>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</si>
  <si>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</si>
  <si>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</si>
  <si>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</si>
  <si>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</si>
  <si>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</si>
  <si>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</si>
  <si>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</si>
  <si>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</si>
  <si>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</si>
  <si>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</si>
  <si>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</si>
  <si>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</si>
  <si>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</si>
  <si>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</si>
  <si>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</si>
  <si>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</si>
  <si>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</si>
  <si>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</si>
  <si>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</si>
  <si>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</si>
  <si>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</si>
  <si>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</si>
  <si>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</si>
  <si>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</si>
  <si>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</si>
  <si>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</si>
  <si>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</si>
  <si>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</si>
  <si>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</si>
  <si>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</si>
  <si>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</si>
  <si>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</si>
  <si>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</si>
  <si>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</si>
  <si>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</si>
  <si>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</si>
  <si>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</si>
  <si>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</si>
  <si>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</si>
  <si>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</si>
  <si>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</si>
  <si>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</si>
  <si>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</si>
  <si>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</si>
  <si>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</si>
  <si>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</si>
  <si>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</si>
  <si>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</si>
  <si>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</si>
  <si>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</si>
  <si>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</si>
  <si>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</si>
  <si>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</si>
  <si>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</si>
  <si>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</si>
  <si>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</si>
  <si>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</si>
  <si>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</si>
  <si>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</si>
  <si>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</si>
  <si>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</si>
  <si>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</si>
  <si>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</si>
  <si>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</si>
  <si>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</si>
  <si>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</si>
  <si>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</si>
  <si>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</si>
  <si>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</si>
  <si>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</si>
  <si>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</si>
  <si>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</si>
  <si>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</si>
  <si>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</si>
  <si>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</si>
  <si>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</si>
  <si>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</si>
  <si>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</si>
  <si>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</si>
  <si>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</si>
  <si>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</si>
  <si>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</si>
  <si>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</si>
  <si>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</si>
  <si>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</si>
  <si>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</si>
  <si>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</si>
  <si>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</si>
  <si>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</si>
  <si>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</si>
  <si>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</si>
  <si>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</si>
  <si>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</si>
  <si>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</si>
  <si>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</si>
  <si>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</si>
  <si>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</si>
  <si>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</si>
  <si>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</si>
  <si>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</si>
  <si>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</si>
  <si>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</si>
  <si>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</si>
  <si>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</si>
  <si>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</si>
  <si>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</si>
  <si>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</si>
  <si>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</si>
  <si>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</si>
  <si>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</si>
  <si>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</si>
  <si>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</si>
  <si>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</si>
  <si>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</si>
  <si>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</si>
  <si>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</si>
  <si>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</si>
  <si>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</si>
  <si>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</si>
  <si>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</si>
  <si>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</si>
  <si>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</si>
  <si>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</si>
  <si>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</si>
  <si>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</si>
  <si>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</si>
  <si>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</si>
  <si>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</si>
  <si>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</si>
  <si>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</si>
  <si>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</si>
  <si>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</si>
  <si>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</si>
  <si>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</si>
  <si>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</si>
  <si>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</si>
  <si>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</si>
  <si>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</si>
  <si>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</si>
  <si>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</si>
  <si>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</si>
  <si>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</si>
  <si>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</si>
  <si>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</si>
  <si>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</si>
  <si>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</si>
  <si>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</si>
  <si>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</si>
  <si>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</si>
  <si>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</si>
  <si>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</si>
  <si>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</si>
  <si>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</si>
  <si>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</si>
  <si>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</si>
  <si>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</si>
  <si>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</si>
  <si>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</si>
  <si>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</si>
  <si>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</si>
  <si>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</si>
  <si>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</si>
  <si>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</si>
  <si>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</si>
  <si>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</si>
  <si>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</si>
  <si>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</si>
  <si>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</si>
  <si>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</si>
  <si>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</si>
  <si>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</si>
  <si>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</si>
  <si>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</si>
  <si>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</si>
  <si>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</si>
  <si>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</si>
  <si>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</si>
  <si>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</si>
  <si>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</si>
  <si>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</si>
  <si>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</si>
  <si>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</si>
  <si>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</si>
  <si>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</si>
  <si>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</si>
  <si>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</si>
  <si>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</si>
  <si>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</si>
  <si>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</si>
  <si>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</si>
  <si>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</si>
  <si>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</si>
  <si>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</si>
  <si>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</si>
  <si>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</si>
  <si>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</si>
  <si>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</si>
  <si>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</si>
  <si>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</si>
  <si>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</si>
  <si>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</si>
  <si>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</si>
  <si>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</si>
  <si>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</si>
  <si>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</si>
  <si>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</si>
  <si>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</si>
  <si>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</si>
  <si>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</si>
  <si>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</si>
  <si>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</si>
  <si>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</si>
  <si>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</si>
  <si>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</si>
  <si>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</si>
  <si>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</si>
  <si>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</si>
  <si>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</si>
  <si>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</si>
  <si>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</si>
  <si>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</si>
  <si>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</si>
  <si>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</si>
  <si>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</si>
  <si>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</si>
  <si>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</si>
  <si>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</si>
  <si>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</si>
  <si>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</si>
  <si>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</si>
  <si>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</si>
  <si>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</si>
  <si>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</si>
  <si>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</si>
  <si>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</si>
  <si>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</si>
  <si>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</si>
  <si>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</si>
  <si>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</si>
  <si>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</si>
  <si>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</si>
  <si>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</si>
  <si>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</si>
  <si>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</si>
  <si>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</si>
  <si>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</si>
  <si>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</si>
  <si>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</si>
  <si>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</si>
  <si>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</si>
  <si>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</si>
  <si>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</si>
  <si>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</si>
  <si>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</si>
  <si>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</si>
  <si>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</si>
  <si>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</si>
  <si>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</si>
  <si>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</si>
  <si>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</si>
  <si>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</si>
  <si>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</si>
  <si>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</si>
  <si>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</si>
  <si>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</si>
  <si>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</si>
  <si>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</si>
  <si>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</si>
  <si>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</si>
  <si>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</si>
  <si>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</si>
  <si>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</si>
  <si>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</si>
  <si>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</si>
  <si>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</si>
  <si>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</si>
  <si>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</si>
  <si>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</si>
  <si>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</si>
  <si>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</si>
  <si>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</si>
  <si>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</si>
  <si>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</si>
  <si>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</si>
  <si>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</si>
  <si>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</si>
  <si>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</si>
  <si>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</si>
  <si>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</si>
  <si>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</si>
  <si>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</si>
  <si>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</si>
  <si>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</si>
  <si>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</si>
  <si>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</si>
  <si>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</si>
  <si>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</si>
  <si>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</si>
  <si>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</si>
  <si>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</si>
  <si>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</si>
  <si>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</si>
  <si>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</si>
  <si>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</si>
  <si>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</si>
  <si>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</si>
  <si>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</si>
  <si>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</si>
  <si>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</si>
  <si>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</si>
  <si>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</si>
  <si>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</si>
  <si>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</si>
  <si>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</si>
  <si>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</si>
  <si>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</si>
  <si>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</si>
  <si>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</si>
  <si>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</si>
  <si>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</si>
  <si>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</si>
  <si>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</si>
  <si>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</si>
  <si>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</si>
  <si>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</si>
  <si>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</si>
  <si>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</si>
  <si>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</si>
  <si>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</si>
  <si>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</si>
  <si>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</si>
  <si>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</si>
  <si>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</si>
  <si>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</si>
  <si>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</si>
  <si>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</si>
  <si>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</si>
  <si>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</si>
  <si>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</si>
  <si>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</si>
  <si>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</si>
  <si>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</si>
  <si>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</si>
  <si>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</si>
  <si>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</si>
  <si>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</si>
  <si>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</si>
  <si>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</si>
  <si>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</si>
  <si>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</si>
  <si>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</si>
  <si>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</si>
  <si>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</si>
  <si>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</si>
  <si>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</si>
  <si>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</si>
  <si>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</si>
  <si>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</si>
  <si>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</si>
  <si>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</si>
  <si>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</si>
  <si>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</si>
  <si>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</si>
  <si>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</si>
  <si>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</si>
  <si>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</si>
  <si>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</si>
  <si>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</si>
  <si>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</si>
  <si>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</si>
  <si>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</si>
  <si>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</si>
  <si>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</si>
  <si>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</si>
  <si>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</si>
  <si>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</si>
  <si>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</si>
  <si>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</si>
  <si>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</si>
  <si>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</si>
  <si>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</si>
  <si>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</si>
  <si>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</si>
  <si>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</si>
  <si>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</si>
  <si>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</si>
  <si>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</si>
  <si>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</si>
  <si>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</si>
  <si>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</si>
  <si>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</si>
  <si>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</si>
  <si>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</si>
  <si>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</si>
  <si>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</si>
  <si>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</si>
  <si>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</si>
  <si>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</si>
  <si>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</si>
  <si>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</si>
  <si>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</si>
  <si>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</si>
  <si>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</si>
  <si>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</si>
  <si>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</si>
  <si>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</si>
  <si>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</si>
  <si>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</si>
  <si>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</si>
  <si>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</si>
  <si>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</si>
  <si>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</si>
  <si>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</si>
  <si>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</si>
  <si>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</si>
  <si>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</si>
  <si>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</si>
  <si>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</si>
  <si>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</si>
  <si>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</si>
  <si>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</si>
  <si>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</si>
  <si>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</si>
  <si>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</si>
  <si>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</si>
  <si>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</si>
  <si>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</si>
  <si>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</si>
  <si>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</si>
  <si>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</si>
  <si>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</si>
  <si>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</si>
  <si>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</si>
  <si>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</si>
  <si>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</si>
  <si>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</si>
  <si>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</si>
  <si>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</si>
  <si>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</si>
  <si>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</si>
  <si>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</si>
  <si>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</si>
  <si>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</si>
  <si>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</si>
  <si>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</si>
  <si>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</si>
  <si>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</si>
  <si>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</si>
  <si>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</si>
  <si>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</si>
  <si>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</si>
  <si>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</si>
  <si>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</si>
  <si>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</si>
  <si>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</si>
  <si>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</si>
  <si>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</si>
  <si>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</si>
  <si>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</si>
  <si>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</si>
  <si>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</si>
  <si>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</si>
  <si>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</si>
  <si>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</si>
  <si>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</si>
  <si>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</si>
  <si>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</si>
  <si>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</si>
  <si>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</si>
  <si>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</si>
  <si>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</si>
  <si>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</si>
  <si>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</si>
  <si>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</si>
  <si>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</si>
  <si>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</si>
  <si>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</si>
  <si>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</si>
  <si>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</si>
  <si>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</si>
  <si>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</si>
  <si>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</si>
  <si>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</si>
  <si>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</si>
  <si>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</si>
  <si>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</si>
  <si>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</si>
  <si>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</si>
  <si>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</si>
  <si>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</si>
  <si>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</si>
  <si>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</si>
  <si>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</si>
  <si>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</si>
  <si>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</si>
  <si>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</si>
  <si>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</si>
  <si>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</si>
  <si>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</si>
  <si>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</si>
  <si>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</si>
  <si>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</si>
  <si>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</si>
  <si>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</si>
  <si>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</si>
  <si>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</si>
  <si>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</si>
  <si>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</si>
  <si>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</si>
  <si>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</si>
  <si>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</si>
  <si>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</si>
  <si>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</si>
  <si>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</si>
  <si>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</si>
  <si>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</si>
  <si>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</si>
  <si>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</si>
  <si>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</si>
  <si>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</si>
  <si>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</si>
  <si>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</si>
  <si>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</si>
  <si>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</si>
  <si>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</si>
  <si>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</si>
  <si>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</si>
  <si>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</si>
  <si>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</si>
  <si>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</si>
  <si>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</si>
  <si>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</si>
  <si>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</si>
  <si>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</si>
  <si>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</si>
  <si>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</si>
  <si>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</si>
  <si>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</si>
  <si>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</si>
  <si>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</si>
  <si>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</si>
  <si>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</si>
  <si>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</si>
  <si>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</si>
  <si>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</si>
  <si>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</si>
  <si>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</si>
  <si>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</si>
  <si>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</si>
  <si>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</si>
  <si>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</si>
  <si>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</si>
  <si>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</si>
  <si>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</si>
  <si>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</si>
  <si>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</si>
  <si>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</si>
  <si>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</si>
  <si>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</si>
  <si>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</si>
  <si>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</si>
  <si>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</si>
  <si>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</si>
  <si>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</si>
  <si>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</si>
  <si>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</si>
  <si>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</si>
  <si>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</si>
  <si>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</si>
  <si>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</si>
  <si>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</si>
  <si>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</si>
  <si>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</si>
  <si>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</si>
  <si>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</si>
  <si>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</si>
  <si>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</si>
  <si>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</si>
  <si>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</si>
  <si>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</si>
  <si>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</si>
  <si>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</si>
  <si>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</si>
  <si>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</si>
  <si>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</si>
  <si>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</si>
  <si>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</si>
  <si>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</si>
  <si>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</si>
  <si>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</si>
  <si>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</si>
  <si>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</si>
  <si>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</si>
  <si>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</si>
  <si>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</si>
  <si>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</si>
  <si>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</si>
  <si>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</si>
  <si>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</si>
  <si>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</si>
  <si>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</si>
  <si>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</si>
  <si>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</si>
  <si>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</si>
  <si>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</si>
  <si>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</si>
  <si>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</si>
  <si>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</si>
  <si>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</si>
  <si>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</si>
  <si>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</si>
  <si>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</si>
  <si>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</si>
  <si>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</si>
  <si>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</si>
  <si>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</si>
  <si>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</si>
  <si>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</si>
  <si>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</si>
  <si>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</si>
  <si>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</si>
  <si>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</si>
  <si>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</si>
  <si>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</si>
  <si>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</si>
  <si>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</si>
  <si>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</si>
  <si>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</si>
  <si>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</si>
  <si>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</si>
  <si>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</si>
  <si>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</si>
  <si>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</si>
  <si>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</si>
  <si>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</si>
  <si>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</si>
  <si>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</si>
  <si>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</si>
  <si>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</si>
  <si>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</si>
  <si>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</si>
  <si>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</si>
  <si>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</si>
  <si>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</si>
  <si>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</si>
  <si>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</si>
  <si>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</si>
  <si>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</si>
  <si>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</si>
  <si>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</si>
  <si>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</si>
  <si>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</si>
  <si>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</si>
  <si>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</si>
  <si>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</si>
  <si>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</si>
  <si>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</si>
  <si>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</si>
  <si>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</si>
  <si>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</si>
  <si>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</si>
  <si>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</si>
  <si>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</si>
  <si>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</si>
  <si>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</si>
  <si>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</si>
  <si>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</si>
  <si>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</si>
  <si>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</si>
  <si>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</si>
  <si>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</si>
  <si>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</si>
  <si>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</si>
  <si>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</si>
  <si>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</si>
  <si>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</si>
  <si>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</si>
  <si>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</si>
  <si>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</si>
  <si>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</si>
  <si>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</si>
  <si>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</si>
  <si>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</si>
  <si>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</si>
  <si>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</si>
  <si>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</si>
  <si>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</si>
  <si>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</si>
  <si>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</si>
  <si>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</si>
  <si>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</si>
  <si>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</si>
  <si>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</si>
  <si>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</si>
  <si>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</si>
  <si>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</si>
  <si>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</si>
  <si>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</si>
  <si>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</si>
  <si>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</si>
  <si>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</si>
  <si>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</si>
  <si>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</si>
  <si>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</si>
  <si>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</si>
  <si>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</si>
  <si>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</si>
  <si>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</si>
  <si>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</si>
  <si>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</si>
  <si>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</si>
  <si>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</si>
  <si>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</si>
  <si>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</si>
  <si>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</si>
  <si>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</si>
  <si>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</si>
  <si>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</si>
  <si>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</si>
  <si>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</si>
  <si>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</si>
  <si>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</si>
  <si>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</si>
  <si>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</si>
  <si>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</si>
  <si>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</si>
  <si>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</si>
  <si>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</si>
  <si>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</si>
  <si>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</si>
  <si>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</si>
  <si>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</si>
  <si>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</si>
  <si>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</si>
  <si>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</si>
  <si>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</si>
  <si>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</si>
  <si>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</si>
  <si>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</si>
  <si>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</si>
  <si>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</si>
  <si>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</si>
  <si>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</si>
  <si>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</si>
  <si>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</si>
  <si>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</si>
  <si>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</si>
  <si>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</si>
  <si>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</si>
  <si>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</si>
  <si>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</si>
  <si>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</si>
  <si>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</si>
  <si>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</si>
  <si>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</si>
  <si>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</si>
  <si>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</si>
  <si>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</si>
  <si>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</si>
  <si>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</si>
  <si>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</si>
  <si>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</si>
  <si>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</si>
  <si>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</si>
  <si>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</si>
  <si>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</si>
  <si>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</si>
  <si>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</si>
  <si>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</si>
  <si>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</si>
  <si>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</si>
  <si>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</si>
  <si>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</si>
  <si>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</si>
  <si>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</si>
  <si>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</si>
  <si>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</si>
  <si>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</si>
  <si>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</si>
  <si>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</si>
  <si>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</si>
  <si>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</si>
  <si>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</si>
  <si>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</si>
  <si>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</si>
  <si>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</si>
  <si>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</si>
  <si>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</si>
  <si>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</si>
  <si>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</si>
  <si>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</si>
  <si>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</si>
  <si>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</si>
  <si>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</si>
  <si>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</si>
  <si>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</si>
  <si>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</si>
  <si>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</si>
  <si>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</si>
  <si>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</si>
  <si>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</si>
  <si>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</si>
  <si>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</si>
  <si>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</si>
  <si>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</si>
  <si>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</si>
  <si>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</si>
  <si>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</si>
  <si>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</si>
  <si>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</si>
  <si>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</si>
  <si>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</si>
  <si>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</si>
  <si>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</si>
  <si>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</si>
  <si>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</si>
  <si>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</si>
  <si>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</si>
  <si>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</si>
  <si>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</si>
  <si>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</si>
  <si>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</si>
  <si>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</si>
  <si>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</si>
  <si>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</si>
  <si>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</si>
  <si>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</si>
  <si>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</si>
  <si>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</si>
  <si>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</si>
  <si>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</si>
  <si>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</si>
  <si>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</si>
  <si>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</si>
  <si>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</si>
  <si>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</si>
  <si>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</si>
  <si>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</si>
  <si>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</si>
  <si>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</si>
  <si>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</si>
  <si>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</si>
  <si>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</si>
  <si>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</si>
  <si>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</si>
  <si>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</si>
  <si>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</si>
  <si>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</si>
  <si>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</si>
  <si>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</si>
  <si>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</si>
  <si>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</si>
  <si>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</si>
  <si>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</si>
  <si>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</si>
  <si>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</si>
  <si>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</si>
  <si>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</si>
  <si>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</si>
  <si>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</si>
  <si>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</si>
  <si>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</si>
  <si>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</si>
  <si>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</si>
  <si>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</si>
  <si>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</si>
  <si>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</si>
  <si>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</si>
  <si>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</si>
  <si>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</si>
  <si>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</si>
  <si>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</si>
  <si>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</si>
  <si>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</si>
  <si>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</si>
  <si>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</si>
  <si>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</si>
  <si>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</si>
  <si>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</si>
  <si>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</si>
  <si>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</si>
  <si>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</si>
  <si>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</si>
  <si>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</si>
  <si>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</si>
  <si>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</si>
  <si>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</si>
  <si>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</si>
  <si>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</si>
  <si>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</si>
  <si>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</si>
  <si>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</si>
  <si>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</si>
  <si>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</si>
  <si>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</si>
  <si>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</si>
  <si>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</si>
  <si>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</si>
  <si>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</si>
  <si>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</si>
  <si>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</si>
  <si>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</si>
  <si>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</si>
  <si>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</si>
  <si>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</si>
  <si>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</si>
  <si>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</si>
  <si>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</si>
  <si>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</si>
  <si>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</si>
  <si>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</si>
  <si>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</si>
  <si>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</si>
  <si>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</si>
  <si>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</si>
  <si>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</si>
  <si>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</si>
  <si>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</si>
  <si>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</si>
  <si>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</si>
  <si>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</si>
  <si>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</si>
  <si>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</si>
  <si>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</si>
  <si>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</si>
  <si>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</si>
  <si>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</si>
  <si>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</si>
  <si>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</si>
  <si>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</si>
  <si>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</si>
  <si>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</si>
  <si>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</si>
  <si>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</si>
  <si>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</si>
  <si>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</si>
  <si>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</si>
  <si>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</si>
  <si>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</si>
  <si>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</si>
  <si>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</si>
  <si>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</si>
  <si>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</si>
  <si>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</si>
  <si>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</si>
  <si>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</si>
  <si>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</si>
  <si>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</si>
  <si>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</si>
  <si>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</si>
  <si>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</si>
  <si>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</si>
  <si>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</si>
  <si>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</si>
  <si>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</si>
  <si>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</si>
  <si>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</si>
  <si>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</si>
  <si>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</si>
  <si>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</si>
  <si>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</si>
  <si>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</si>
  <si>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</si>
  <si>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</si>
  <si>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</si>
  <si>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</si>
  <si>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</si>
  <si>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</si>
  <si>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</si>
  <si>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</si>
  <si>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</si>
  <si>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</si>
  <si>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</si>
  <si>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</si>
  <si>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</si>
  <si>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</si>
  <si>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</si>
  <si>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</si>
  <si>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</si>
  <si>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</si>
  <si>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</si>
  <si>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</si>
  <si>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</si>
  <si>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</si>
  <si>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</si>
  <si>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</si>
  <si>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</si>
  <si>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</si>
  <si>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</si>
  <si>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</si>
  <si>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</si>
  <si>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</si>
  <si>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</si>
  <si>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</si>
  <si>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</si>
  <si>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</si>
  <si>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</si>
  <si>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</si>
  <si>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</si>
  <si>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</si>
  <si>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</si>
  <si>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</si>
  <si>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</si>
  <si>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</si>
  <si>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</si>
  <si>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</si>
  <si>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</si>
  <si>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</si>
  <si>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</si>
  <si>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</si>
  <si>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</si>
  <si>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</si>
  <si>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</si>
  <si>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</si>
  <si>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</si>
  <si>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</si>
  <si>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</si>
  <si>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</si>
  <si>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</si>
  <si>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</si>
  <si>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</si>
  <si>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</si>
  <si>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</si>
  <si>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</si>
  <si>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</si>
  <si>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</si>
  <si>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</si>
  <si>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</si>
  <si>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</si>
  <si>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</si>
  <si>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</si>
  <si>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</si>
  <si>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</si>
  <si>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</si>
  <si>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</si>
  <si>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</si>
  <si>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</si>
  <si>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</si>
  <si>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</si>
  <si>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</si>
  <si>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</si>
  <si>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</si>
  <si>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</si>
  <si>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</si>
  <si>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</si>
  <si>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</si>
  <si>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</si>
  <si>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</si>
  <si>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</si>
  <si>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</si>
  <si>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</si>
  <si>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</si>
  <si>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</si>
  <si>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</si>
  <si>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</si>
  <si>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</si>
  <si>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</si>
  <si>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</si>
  <si>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</si>
  <si>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</si>
  <si>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</si>
  <si>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</si>
  <si>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</si>
  <si>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</si>
  <si>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</si>
  <si>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</si>
  <si>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</si>
  <si>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</si>
  <si>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</si>
  <si>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</si>
  <si>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</si>
  <si>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</si>
  <si>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</si>
  <si>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</si>
  <si>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</si>
  <si>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</si>
  <si>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</si>
  <si>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</si>
  <si>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</si>
  <si>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</si>
  <si>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</si>
  <si>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</si>
  <si>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</si>
  <si>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</si>
  <si>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</si>
  <si>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</si>
  <si>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</si>
  <si>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</si>
  <si>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</si>
  <si>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</si>
  <si>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</si>
  <si>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</si>
  <si>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</si>
  <si>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</si>
  <si>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</si>
  <si>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</si>
  <si>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</si>
  <si>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</si>
  <si>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</si>
  <si>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</si>
  <si>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</si>
  <si>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</si>
  <si>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</si>
  <si>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</si>
  <si>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</si>
  <si>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</si>
  <si>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</si>
  <si>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</si>
  <si>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</si>
  <si>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</si>
  <si>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</si>
  <si>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</si>
  <si>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</si>
  <si>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</si>
  <si>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</si>
  <si>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</si>
  <si>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</si>
  <si>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</si>
  <si>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</si>
  <si>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</si>
  <si>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</si>
  <si>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</si>
  <si>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</si>
  <si>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</si>
  <si>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</si>
  <si>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</si>
  <si>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</si>
  <si>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</si>
  <si>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</si>
  <si>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</si>
  <si>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</si>
  <si>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</si>
  <si>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</si>
  <si>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</si>
  <si>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</si>
  <si>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</si>
  <si>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</si>
  <si>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</si>
  <si>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</si>
  <si>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</si>
  <si>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</si>
  <si>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</si>
  <si>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</si>
  <si>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</si>
  <si>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</si>
  <si>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</si>
  <si>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</si>
  <si>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</si>
  <si>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</si>
  <si>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</si>
  <si>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</si>
  <si>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</si>
  <si>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</si>
  <si>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</si>
  <si>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</si>
  <si>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</si>
  <si>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</si>
  <si>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</si>
  <si>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</si>
  <si>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</si>
  <si>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</si>
  <si>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</si>
  <si>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</si>
  <si>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</si>
  <si>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</si>
  <si>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</si>
  <si>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</si>
  <si>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</si>
  <si>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</si>
  <si>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</si>
  <si>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</si>
  <si>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</si>
  <si>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</si>
  <si>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</si>
  <si>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</si>
  <si>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</si>
  <si>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</si>
  <si>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</si>
  <si>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</si>
  <si>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</si>
  <si>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</si>
  <si>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</si>
  <si>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</si>
  <si>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</si>
  <si>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</si>
  <si>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</si>
  <si>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</si>
  <si>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</si>
  <si>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</si>
  <si>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</si>
  <si>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</si>
  <si>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</si>
  <si>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</si>
  <si>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</si>
  <si>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</si>
  <si>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</si>
  <si>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</si>
  <si>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</si>
  <si>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</si>
  <si>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</si>
  <si>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</si>
  <si>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</si>
  <si>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</si>
  <si>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</si>
  <si>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</si>
  <si>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</si>
  <si>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</si>
  <si>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</si>
  <si>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</si>
  <si>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</si>
  <si>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</si>
  <si>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</si>
  <si>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</si>
  <si>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</si>
  <si>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</si>
  <si>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</si>
  <si>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</si>
  <si>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</si>
  <si>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</si>
  <si>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</si>
  <si>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</si>
  <si>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</si>
  <si>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</si>
  <si>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</si>
  <si>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</si>
  <si>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</si>
  <si>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</si>
  <si>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</si>
  <si>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</si>
  <si>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</si>
  <si>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</si>
  <si>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</si>
  <si>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</si>
  <si>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</si>
  <si>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</si>
  <si>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</si>
  <si>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</si>
  <si>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</si>
  <si>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</si>
  <si>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</si>
  <si>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</si>
  <si>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</si>
  <si>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</si>
  <si>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</si>
  <si>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</si>
  <si>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</si>
  <si>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</si>
  <si>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</si>
  <si>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</si>
  <si>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</si>
  <si>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</si>
  <si>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</si>
  <si>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</si>
  <si>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</si>
  <si>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</si>
  <si>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</si>
  <si>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</si>
  <si>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</si>
  <si>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</si>
  <si>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</si>
  <si>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</si>
  <si>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</si>
  <si>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</si>
  <si>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</si>
  <si>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</si>
  <si>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</si>
  <si>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</si>
  <si>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</si>
  <si>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</si>
  <si>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</si>
  <si>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</si>
  <si>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</si>
  <si>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</si>
  <si>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</si>
  <si>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</si>
  <si>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</si>
  <si>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</si>
  <si>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</si>
  <si>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</si>
  <si>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</si>
  <si>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</si>
  <si>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</si>
  <si>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</si>
  <si>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</si>
  <si>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</si>
  <si>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</si>
  <si>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</si>
  <si>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</si>
  <si>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</si>
  <si>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</si>
  <si>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</si>
  <si>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</si>
  <si>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</si>
  <si>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</si>
  <si>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</si>
  <si>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</si>
  <si>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</si>
  <si>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</si>
  <si>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</si>
  <si>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</si>
  <si>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</si>
  <si>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</si>
  <si>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</si>
  <si>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</si>
  <si>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</si>
  <si>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</si>
  <si>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</si>
  <si>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</si>
  <si>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</si>
  <si>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</si>
  <si>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</si>
  <si>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</si>
  <si>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</si>
  <si>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</si>
  <si>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</si>
  <si>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</si>
  <si>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</si>
  <si>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</si>
  <si>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</si>
  <si>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</si>
  <si>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</si>
  <si>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</si>
  <si>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</si>
  <si>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</si>
  <si>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</si>
  <si>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</si>
  <si>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</si>
  <si>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</si>
  <si>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</si>
  <si>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</si>
  <si>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</si>
  <si>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</si>
  <si>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</si>
  <si>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</si>
  <si>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</si>
  <si>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</si>
  <si>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</si>
  <si>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</si>
  <si>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</si>
  <si>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</si>
  <si>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</si>
  <si>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</si>
  <si>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</si>
  <si>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</si>
  <si>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</si>
  <si>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</si>
  <si>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</si>
  <si>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</si>
  <si>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</si>
  <si>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</si>
  <si>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</si>
  <si>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</si>
  <si>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</si>
  <si>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</si>
  <si>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</si>
  <si>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</si>
  <si>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</si>
  <si>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</si>
  <si>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</si>
  <si>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</si>
  <si>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</si>
  <si>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</si>
  <si>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</si>
  <si>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</si>
  <si>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</si>
  <si>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</si>
  <si>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</si>
  <si>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</si>
  <si>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</si>
  <si>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</si>
  <si>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</si>
  <si>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</si>
  <si>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</si>
  <si>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</si>
  <si>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</si>
  <si>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</si>
  <si>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</si>
  <si>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</si>
  <si>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</si>
  <si>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</si>
  <si>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</si>
  <si>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</si>
  <si>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</si>
  <si>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</si>
  <si>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</si>
  <si>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</si>
  <si>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</si>
  <si>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</si>
  <si>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</si>
  <si>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</si>
  <si>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</si>
  <si>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</si>
  <si>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</si>
  <si>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</si>
  <si>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</si>
  <si>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</si>
  <si>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</si>
  <si>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</si>
  <si>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</si>
  <si>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</si>
  <si>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</si>
  <si>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</si>
  <si>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</si>
  <si>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</si>
  <si>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</si>
  <si>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</si>
  <si>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</si>
  <si>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</si>
  <si>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</si>
  <si>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</si>
  <si>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</si>
  <si>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</si>
  <si>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</si>
  <si>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</si>
  <si>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</si>
  <si>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</si>
  <si>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</si>
  <si>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</si>
  <si>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</si>
  <si>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</si>
  <si>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</si>
  <si>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</si>
  <si>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</si>
  <si>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</si>
  <si>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</si>
  <si>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</si>
  <si>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</si>
  <si>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</si>
  <si>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</si>
  <si>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</si>
  <si>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</si>
  <si>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</si>
  <si>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</si>
  <si>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</si>
  <si>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</si>
  <si>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</si>
  <si>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</si>
  <si>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</si>
  <si>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</si>
  <si>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</si>
  <si>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</si>
  <si>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</si>
  <si>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</si>
  <si>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</si>
  <si>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</si>
  <si>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</si>
  <si>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</si>
  <si>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</si>
  <si>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</si>
  <si>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</si>
  <si>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</si>
  <si>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</si>
  <si>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</si>
  <si>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</si>
  <si>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</si>
  <si>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</si>
  <si>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</si>
  <si>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</si>
  <si>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</si>
  <si>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</si>
  <si>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</si>
  <si>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</si>
  <si>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</si>
  <si>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</si>
  <si>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</si>
  <si>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</si>
  <si>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</si>
  <si>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</si>
  <si>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</si>
  <si>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</si>
  <si>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</si>
  <si>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</si>
  <si>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</si>
  <si>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</si>
  <si>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</si>
  <si>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</si>
  <si>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</si>
  <si>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</si>
  <si>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</si>
  <si>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</si>
  <si>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</si>
  <si>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</si>
  <si>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</si>
  <si>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</si>
  <si>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</si>
  <si>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</si>
  <si>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</si>
  <si>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</si>
  <si>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</si>
  <si>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</si>
  <si>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</si>
  <si>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</si>
  <si>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</si>
  <si>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</si>
  <si>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</si>
  <si>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</si>
  <si>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</si>
  <si>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</si>
  <si>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</si>
  <si>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</si>
  <si>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</si>
  <si>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</si>
  <si>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</si>
  <si>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</si>
  <si>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</si>
  <si>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</si>
  <si>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</si>
  <si>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</si>
  <si>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</si>
  <si>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</si>
  <si>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</si>
  <si>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</si>
  <si>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</si>
  <si>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</si>
  <si>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</si>
  <si>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</si>
  <si>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</si>
  <si>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</si>
  <si>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</si>
  <si>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</si>
  <si>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</si>
  <si>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</si>
  <si>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</si>
  <si>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</si>
  <si>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</si>
  <si>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</si>
  <si>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</si>
  <si>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</si>
  <si>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</si>
  <si>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</si>
  <si>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</si>
  <si>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</si>
  <si>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</si>
  <si>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</si>
  <si>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</si>
  <si>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</si>
  <si>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</si>
  <si>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</si>
  <si>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</si>
  <si>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</si>
  <si>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</si>
  <si>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</si>
  <si>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</si>
  <si>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</si>
  <si>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</si>
  <si>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</si>
  <si>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</si>
  <si>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</si>
  <si>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</si>
  <si>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</si>
  <si>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</si>
  <si>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</si>
  <si>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</si>
  <si>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</si>
  <si>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</si>
  <si>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</si>
  <si>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</si>
  <si>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</si>
  <si>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</si>
  <si>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</si>
  <si>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</si>
  <si>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</si>
  <si>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</si>
  <si>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</si>
  <si>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</si>
  <si>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</si>
  <si>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</si>
  <si>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</si>
  <si>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</si>
  <si>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</si>
  <si>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</si>
  <si>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</si>
  <si>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</si>
  <si>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</si>
  <si>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</si>
  <si>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</si>
  <si>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</si>
  <si>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</si>
  <si>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</si>
  <si>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</si>
  <si>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</si>
  <si>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</si>
  <si>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</si>
  <si>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</si>
  <si>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</si>
  <si>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</si>
  <si>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</si>
  <si>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</si>
  <si>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</si>
  <si>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</si>
  <si>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</si>
  <si>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</si>
  <si>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</si>
  <si>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</si>
  <si>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</si>
  <si>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</si>
  <si>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</si>
  <si>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</si>
  <si>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</si>
  <si>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</si>
  <si>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</si>
  <si>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</si>
  <si>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</si>
  <si>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</si>
  <si>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</si>
  <si>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</si>
  <si>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</si>
  <si>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</si>
  <si>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</si>
  <si>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</si>
  <si>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</si>
  <si>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</si>
  <si>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</si>
  <si>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</si>
  <si>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</si>
  <si>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</si>
  <si>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</si>
  <si>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</si>
  <si>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</si>
  <si>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</si>
  <si>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</si>
  <si>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</si>
  <si>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</si>
  <si>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</si>
  <si>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</si>
  <si>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</si>
  <si>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</si>
  <si>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</si>
  <si>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</si>
  <si>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</si>
  <si>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</si>
  <si>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</si>
  <si>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</si>
  <si>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</si>
  <si>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</si>
  <si>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</si>
  <si>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</si>
  <si>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</si>
  <si>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</si>
  <si>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</si>
  <si>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</si>
  <si>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</si>
  <si>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</si>
  <si>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</si>
  <si>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</si>
  <si>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</si>
  <si>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</si>
  <si>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</si>
  <si>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</si>
  <si>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</si>
  <si>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</si>
  <si>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</si>
  <si>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</si>
  <si>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</si>
  <si>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</si>
  <si>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</si>
  <si>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</si>
  <si>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</si>
  <si>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</si>
  <si>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</si>
  <si>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</si>
  <si>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</si>
  <si>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</si>
  <si>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</si>
  <si>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</si>
  <si>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</si>
  <si>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</si>
  <si>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</si>
  <si>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</si>
  <si>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</si>
  <si>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</si>
  <si>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</si>
  <si>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</si>
  <si>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</si>
  <si>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</si>
  <si>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</si>
  <si>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</si>
  <si>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</si>
  <si>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</si>
  <si>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</si>
  <si>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</si>
  <si>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</si>
  <si>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</si>
  <si>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</si>
  <si>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</si>
  <si>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</si>
  <si>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</si>
  <si>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</si>
  <si>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</si>
  <si>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</si>
  <si>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</si>
  <si>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</si>
  <si>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</si>
  <si>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</si>
  <si>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</si>
  <si>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</si>
  <si>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</si>
  <si>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</si>
  <si>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</si>
  <si>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</si>
  <si>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</si>
  <si>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</si>
  <si>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</si>
  <si>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</si>
  <si>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</si>
  <si>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</si>
  <si>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</si>
  <si>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</si>
  <si>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</si>
  <si>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</si>
  <si>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</si>
  <si>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</si>
  <si>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</si>
  <si>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</si>
  <si>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</si>
  <si>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</si>
  <si>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</si>
  <si>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</si>
  <si>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</si>
  <si>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</si>
  <si>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</si>
  <si>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</si>
  <si>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</si>
  <si>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</si>
  <si>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</si>
  <si>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</si>
  <si>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</si>
  <si>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</si>
  <si>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</si>
  <si>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</si>
  <si>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</si>
  <si>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</si>
  <si>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</si>
  <si>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</si>
  <si>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</si>
  <si>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</si>
  <si>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</si>
  <si>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</si>
  <si>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</si>
  <si>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</si>
  <si>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</si>
  <si>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</si>
  <si>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</si>
  <si>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</si>
  <si>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</si>
  <si>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</si>
  <si>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</si>
  <si>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</si>
  <si>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</si>
  <si>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</si>
  <si>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</si>
  <si>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</si>
  <si>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</si>
  <si>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</si>
  <si>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</si>
  <si>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</si>
  <si>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</si>
  <si>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</si>
  <si>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</si>
  <si>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</si>
  <si>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</si>
  <si>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</si>
  <si>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</si>
  <si>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</si>
  <si>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</si>
  <si>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</si>
  <si>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</si>
  <si>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</si>
  <si>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</si>
  <si>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</si>
  <si>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</si>
  <si>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</si>
  <si>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</si>
  <si>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</si>
  <si>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</si>
  <si>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</si>
  <si>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</si>
  <si>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</si>
  <si>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</si>
  <si>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</si>
  <si>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</si>
  <si>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</si>
  <si>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</si>
  <si>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</si>
  <si>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</si>
  <si>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</si>
  <si>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</si>
  <si>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</si>
  <si>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</si>
  <si>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</si>
  <si>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</si>
  <si>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</si>
  <si>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</si>
  <si>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</si>
  <si>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</si>
  <si>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</si>
  <si>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</si>
  <si>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</si>
  <si>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</si>
  <si>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</si>
  <si>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</si>
  <si>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</si>
  <si>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</si>
  <si>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</si>
  <si>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</si>
  <si>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</si>
  <si>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</si>
  <si>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</si>
  <si>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</si>
  <si>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</si>
  <si>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</si>
  <si>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</si>
  <si>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</si>
  <si>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</si>
  <si>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</si>
  <si>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</si>
  <si>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</si>
  <si>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</si>
  <si>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</si>
  <si>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</si>
  <si>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</si>
  <si>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</si>
  <si>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</si>
  <si>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</si>
  <si>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</si>
  <si>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</si>
  <si>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</si>
  <si>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</si>
  <si>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</si>
  <si>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</si>
  <si>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</si>
  <si>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</si>
  <si>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</si>
  <si>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</si>
  <si>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</si>
  <si>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</si>
  <si>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</si>
  <si>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</si>
  <si>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</si>
  <si>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</si>
  <si>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</si>
  <si>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</si>
  <si>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</si>
  <si>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</si>
  <si>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</si>
  <si>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</si>
  <si>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</si>
  <si>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</si>
  <si>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</si>
  <si>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</si>
  <si>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</si>
  <si>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</si>
  <si>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</si>
  <si>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</si>
  <si>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</si>
  <si>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</si>
  <si>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</si>
  <si>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</si>
  <si>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</si>
  <si>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</si>
  <si>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</si>
  <si>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</si>
  <si>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</si>
  <si>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</si>
  <si>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</si>
  <si>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</si>
  <si>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</si>
  <si>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</si>
  <si>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</si>
  <si>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</si>
  <si>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</si>
  <si>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</si>
  <si>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</si>
  <si>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</si>
  <si>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</si>
  <si>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</si>
  <si>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</si>
  <si>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</si>
  <si>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</si>
  <si>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</si>
  <si>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</si>
  <si>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</si>
  <si>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</si>
  <si>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</si>
  <si>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</si>
  <si>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</si>
  <si>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</si>
  <si>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</si>
  <si>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</si>
  <si>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</si>
  <si>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</si>
  <si>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</si>
  <si>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</si>
  <si>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</si>
  <si>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</si>
  <si>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</si>
  <si>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</si>
  <si>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</si>
  <si>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</si>
  <si>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</si>
  <si>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</si>
  <si>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</si>
  <si>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</si>
  <si>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</si>
  <si>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</si>
  <si>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</si>
  <si>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</si>
  <si>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</si>
  <si>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</si>
  <si>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</si>
  <si>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</si>
  <si>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</si>
  <si>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</si>
  <si>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</si>
  <si>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</si>
  <si>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</si>
  <si>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</si>
  <si>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</si>
  <si>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</si>
  <si>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</si>
  <si>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</si>
  <si>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</si>
  <si>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</si>
  <si>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</si>
  <si>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</si>
  <si>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</si>
  <si>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</si>
  <si>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</si>
  <si>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</si>
  <si>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</si>
  <si>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</si>
  <si>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</si>
  <si>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</si>
  <si>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</si>
  <si>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</si>
  <si>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</si>
  <si>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</si>
  <si>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</si>
  <si>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</si>
  <si>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</si>
  <si>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</si>
  <si>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</si>
  <si>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</si>
  <si>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</si>
  <si>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</si>
  <si>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</si>
  <si>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</si>
  <si>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</si>
  <si>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</si>
  <si>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</si>
  <si>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</si>
  <si>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</si>
  <si>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</si>
  <si>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</si>
  <si>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</si>
  <si>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</si>
  <si>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</si>
  <si>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</si>
  <si>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</si>
  <si>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</si>
  <si>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</si>
  <si>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</si>
  <si>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</si>
  <si>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</si>
  <si>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</si>
  <si>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</si>
  <si>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</si>
  <si>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</si>
  <si>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</si>
  <si>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</si>
  <si>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</si>
  <si>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</si>
  <si>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</si>
  <si>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</si>
  <si>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</si>
  <si>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</si>
  <si>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</si>
  <si>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</si>
  <si>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</si>
  <si>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</si>
  <si>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</si>
  <si>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</si>
  <si>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</si>
  <si>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</si>
  <si>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</si>
  <si>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</si>
  <si>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</si>
  <si>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</si>
  <si>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</si>
  <si>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</si>
  <si>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</si>
  <si>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</si>
  <si>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</si>
  <si>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</si>
  <si>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</si>
  <si>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</si>
  <si>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</si>
  <si>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</si>
  <si>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</si>
  <si>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</si>
  <si>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</si>
  <si>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</si>
  <si>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</si>
  <si>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</si>
  <si>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</si>
  <si>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</si>
  <si>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</si>
  <si>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</si>
  <si>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</si>
  <si>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</si>
  <si>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</si>
  <si>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</si>
  <si>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</si>
  <si>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</si>
  <si>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</si>
  <si>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</si>
  <si>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</si>
  <si>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</si>
  <si>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</si>
  <si>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</si>
  <si>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</si>
  <si>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</si>
  <si>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</si>
  <si>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</si>
  <si>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</si>
  <si>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</si>
  <si>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</si>
  <si>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</si>
  <si>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</si>
  <si>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</si>
  <si>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</si>
  <si>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</si>
  <si>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</si>
  <si>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</si>
  <si>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</si>
  <si>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</si>
  <si>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</si>
  <si>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</si>
  <si>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</si>
  <si>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</si>
  <si>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</si>
  <si>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</si>
  <si>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</si>
  <si>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</si>
  <si>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</si>
  <si>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</si>
  <si>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</si>
  <si>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</si>
  <si>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</si>
  <si>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</si>
  <si>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</si>
  <si>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</si>
  <si>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</si>
  <si>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</si>
  <si>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</si>
  <si>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</si>
  <si>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</si>
  <si>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</si>
  <si>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</si>
  <si>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</si>
  <si>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</si>
  <si>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</si>
  <si>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</si>
  <si>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</si>
  <si>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</si>
  <si>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</si>
  <si>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</si>
  <si>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</si>
  <si>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</si>
  <si>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</si>
  <si>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</si>
  <si>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</si>
  <si>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</si>
  <si>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</si>
  <si>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</si>
  <si>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</si>
  <si>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</si>
  <si>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</si>
  <si>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</si>
  <si>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</si>
  <si>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</si>
  <si>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</si>
  <si>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</si>
  <si>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</si>
  <si>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</si>
  <si>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</si>
  <si>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</si>
  <si>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</si>
  <si>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</si>
  <si>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</si>
  <si>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</si>
  <si>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</si>
  <si>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</si>
  <si>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</si>
  <si>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</si>
  <si>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</si>
  <si>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</si>
  <si>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</si>
  <si>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</si>
  <si>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</si>
  <si>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</si>
  <si>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</si>
  <si>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</si>
  <si>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</si>
  <si>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</si>
  <si>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</si>
  <si>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</si>
  <si>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</si>
  <si>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</si>
  <si>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</si>
  <si>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</si>
  <si>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</si>
  <si>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</si>
  <si>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</si>
  <si>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</si>
  <si>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</si>
  <si>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</si>
  <si>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</si>
  <si>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</si>
  <si>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</si>
  <si>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</si>
  <si>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</si>
  <si>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</si>
  <si>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</si>
  <si>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</si>
  <si>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</si>
  <si>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</si>
  <si>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</si>
  <si>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</si>
  <si>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</si>
  <si>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</si>
  <si>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</si>
  <si>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</si>
  <si>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</si>
  <si>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</si>
  <si>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</si>
  <si>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</si>
  <si>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</si>
  <si>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</si>
  <si>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</si>
  <si>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</si>
  <si>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</si>
  <si>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</si>
  <si>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</si>
  <si>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</si>
  <si>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</si>
  <si>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</si>
  <si>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</si>
  <si>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</si>
  <si>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</si>
  <si>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</si>
  <si>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</si>
  <si>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</si>
  <si>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</si>
  <si>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</si>
  <si>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</si>
  <si>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</si>
  <si>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</si>
  <si>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</si>
  <si>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</si>
  <si>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</si>
  <si>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</si>
  <si>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</si>
  <si>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</si>
  <si>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</si>
  <si>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</si>
  <si>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</si>
  <si>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</si>
  <si>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</si>
  <si>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</si>
  <si>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</si>
  <si>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</si>
  <si>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</si>
  <si>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</si>
  <si>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</si>
  <si>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</si>
  <si>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</si>
  <si>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</si>
  <si>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</si>
  <si>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</si>
  <si>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</si>
  <si>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</si>
  <si>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</si>
  <si>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</si>
  <si>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</si>
  <si>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</si>
  <si>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</si>
  <si>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</si>
  <si>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</si>
  <si>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</si>
  <si>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</si>
  <si>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</si>
  <si>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</si>
  <si>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</si>
  <si>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</si>
  <si>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</si>
  <si>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</si>
  <si>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</si>
  <si>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</si>
  <si>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</si>
  <si>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</si>
  <si>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</si>
  <si>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</si>
  <si>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</si>
  <si>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</si>
  <si>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</si>
  <si>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</si>
  <si>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</si>
  <si>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</si>
  <si>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</si>
  <si>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</si>
  <si>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</si>
  <si>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</si>
  <si>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</si>
  <si>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</si>
  <si>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</si>
  <si>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</si>
  <si>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</si>
  <si>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</si>
  <si>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</si>
  <si>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</si>
  <si>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</si>
  <si>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</si>
  <si>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</si>
  <si>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</si>
  <si>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</si>
  <si>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</si>
  <si>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</si>
  <si>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</si>
  <si>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</si>
  <si>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</si>
  <si>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</si>
  <si>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</si>
  <si>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</si>
  <si>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</si>
  <si>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</si>
  <si>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</si>
  <si>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</si>
  <si>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</si>
  <si>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</si>
  <si>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</si>
  <si>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</si>
  <si>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</si>
  <si>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</si>
  <si>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</si>
  <si>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</si>
  <si>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</si>
  <si>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</si>
  <si>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</si>
  <si>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</si>
  <si>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</si>
  <si>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</si>
  <si>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</si>
  <si>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</si>
  <si>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</si>
  <si>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</si>
  <si>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</si>
  <si>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</si>
  <si>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</si>
  <si>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</si>
  <si>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</si>
  <si>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</si>
  <si>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</si>
  <si>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</si>
  <si>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</si>
  <si>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</si>
  <si>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</si>
  <si>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</si>
  <si>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</si>
  <si>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</si>
  <si>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</si>
  <si>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</si>
  <si>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</si>
  <si>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</si>
  <si>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</si>
  <si>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</si>
  <si>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</si>
  <si>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</si>
  <si>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</si>
  <si>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</si>
  <si>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</si>
  <si>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</si>
  <si>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</si>
  <si>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</si>
  <si>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</si>
  <si>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</si>
  <si>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</si>
  <si>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</si>
  <si>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</si>
  <si>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</si>
  <si>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</si>
  <si>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</si>
  <si>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</si>
  <si>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</si>
  <si>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</si>
  <si>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</si>
  <si>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</si>
  <si>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</si>
  <si>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</si>
  <si>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</si>
  <si>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</si>
  <si>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</si>
  <si>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</si>
  <si>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</si>
  <si>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</si>
  <si>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</si>
  <si>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</si>
  <si>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</si>
  <si>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</si>
  <si>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</si>
  <si>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</si>
  <si>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</si>
  <si>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</si>
  <si>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</si>
  <si>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</si>
  <si>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</si>
  <si>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</si>
  <si>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</si>
  <si>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</si>
  <si>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</si>
  <si>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</si>
  <si>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</si>
  <si>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</si>
  <si>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</si>
  <si>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</si>
  <si>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</si>
  <si>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</si>
  <si>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</si>
  <si>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</si>
  <si>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</si>
  <si>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</si>
  <si>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</si>
  <si>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</si>
  <si>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</si>
  <si>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</si>
  <si>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</si>
  <si>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</si>
  <si>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</si>
  <si>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</si>
  <si>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</si>
  <si>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</si>
  <si>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</si>
  <si>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</si>
  <si>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</si>
  <si>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</si>
  <si>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</si>
  <si>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</si>
  <si>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</si>
  <si>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</si>
  <si>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</si>
  <si>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</si>
  <si>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</si>
  <si>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</si>
  <si>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</si>
  <si>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</si>
  <si>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</si>
  <si>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</si>
  <si>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</si>
  <si>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</si>
  <si>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</si>
  <si>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</si>
  <si>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</si>
  <si>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</si>
  <si>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</si>
  <si>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</si>
  <si>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</si>
  <si>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</si>
  <si>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</si>
  <si>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</si>
  <si>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</si>
  <si>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</si>
  <si>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</si>
  <si>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</si>
  <si>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</si>
  <si>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</si>
  <si>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</si>
  <si>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</si>
  <si>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</si>
  <si>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</si>
  <si>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</si>
  <si>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</si>
  <si>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</si>
  <si>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</si>
  <si>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</si>
  <si>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</si>
  <si>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</si>
  <si>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</si>
  <si>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</si>
  <si>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</si>
  <si>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</si>
  <si>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</si>
  <si>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</si>
  <si>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</si>
  <si>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</si>
  <si>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</si>
  <si>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</si>
  <si>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</si>
  <si>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</si>
  <si>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</si>
  <si>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</si>
  <si>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</si>
  <si>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</si>
  <si>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</si>
  <si>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</si>
  <si>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</si>
  <si>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</si>
  <si>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</si>
  <si>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</si>
  <si>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</si>
  <si>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</si>
  <si>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</si>
  <si>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</si>
  <si>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</si>
  <si>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</si>
  <si>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</si>
  <si>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</si>
  <si>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</si>
  <si>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</si>
  <si>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</si>
  <si>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</si>
  <si>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</si>
  <si>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</si>
  <si>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</si>
  <si>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</si>
  <si>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</si>
  <si>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</si>
  <si>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</si>
  <si>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</si>
  <si>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</si>
  <si>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</si>
  <si>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</si>
  <si>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</si>
  <si>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</si>
  <si>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</si>
  <si>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</si>
  <si>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</si>
  <si>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</si>
  <si>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</si>
  <si>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</si>
  <si>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</si>
  <si>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</si>
  <si>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</si>
  <si>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</si>
  <si>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</si>
  <si>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</si>
  <si>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</si>
  <si>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</si>
  <si>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</si>
  <si>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</si>
  <si>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</si>
  <si>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</si>
  <si>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</si>
  <si>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</si>
  <si>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</si>
  <si>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</si>
  <si>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</si>
  <si>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</si>
  <si>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</si>
  <si>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</si>
  <si>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</si>
  <si>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</si>
  <si>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</si>
  <si>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</si>
  <si>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</si>
  <si>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</si>
  <si>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</si>
  <si>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</si>
  <si>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</si>
  <si>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</si>
  <si>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</si>
  <si>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</si>
  <si>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</si>
  <si>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</si>
  <si>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</si>
  <si>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</si>
  <si>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</si>
  <si>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</si>
  <si>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</si>
  <si>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</si>
  <si>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</si>
  <si>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</si>
  <si>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</si>
  <si>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</si>
  <si>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</si>
  <si>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</si>
  <si>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</si>
  <si>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</si>
  <si>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</si>
  <si>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</si>
  <si>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</si>
  <si>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</si>
  <si>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</si>
  <si>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</si>
  <si>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</si>
  <si>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</si>
  <si>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</si>
  <si>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</si>
  <si>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</si>
  <si>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</si>
  <si>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</si>
  <si>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</si>
  <si>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</si>
  <si>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</si>
  <si>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</si>
  <si>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</si>
  <si>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</si>
  <si>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</si>
  <si>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</si>
  <si>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</si>
  <si>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</si>
  <si>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</si>
  <si>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</si>
  <si>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</si>
  <si>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</si>
  <si>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</si>
  <si>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</si>
  <si>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</si>
  <si>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</si>
  <si>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</si>
  <si>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</si>
  <si>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</si>
  <si>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</si>
  <si>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</si>
  <si>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</si>
  <si>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</si>
  <si>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</si>
  <si>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</si>
  <si>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</si>
  <si>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</si>
  <si>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</si>
  <si>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</si>
  <si>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</si>
  <si>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</si>
  <si>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</si>
  <si>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</si>
  <si>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</si>
  <si>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</si>
  <si>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</si>
  <si>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</si>
  <si>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</si>
  <si>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</si>
  <si>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</si>
  <si>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</si>
  <si>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</si>
  <si>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</si>
  <si>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</si>
  <si>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</si>
  <si>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</si>
  <si>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</si>
  <si>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</si>
  <si>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</si>
  <si>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</si>
  <si>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</si>
  <si>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</si>
  <si>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</si>
  <si>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</si>
  <si>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</si>
  <si>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</si>
  <si>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</si>
  <si>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</si>
  <si>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</si>
  <si>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</si>
  <si>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</si>
  <si>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</si>
  <si>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</si>
  <si>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</si>
  <si>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</si>
  <si>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</si>
  <si>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</si>
  <si>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</si>
  <si>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</si>
  <si>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</si>
  <si>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</si>
  <si>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</si>
  <si>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</si>
  <si>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</si>
  <si>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</si>
  <si>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</si>
  <si>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</si>
  <si>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</si>
  <si>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</si>
  <si>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</si>
  <si>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</si>
  <si>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</si>
  <si>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</si>
  <si>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</si>
  <si>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</si>
  <si>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</si>
  <si>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</si>
  <si>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</si>
  <si>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</si>
  <si>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</si>
  <si>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</si>
  <si>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</si>
  <si>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</si>
  <si>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</si>
  <si>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</si>
  <si>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</si>
  <si>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</si>
  <si>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</si>
  <si>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</si>
  <si>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</si>
  <si>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</si>
  <si>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</si>
  <si>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</si>
  <si>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</si>
  <si>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</si>
  <si>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</si>
  <si>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</si>
  <si>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</si>
  <si>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</si>
  <si>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</si>
  <si>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</si>
  <si>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</si>
  <si>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</si>
  <si>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</si>
  <si>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</si>
  <si>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</si>
  <si>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</si>
  <si>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</si>
  <si>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</si>
  <si>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</si>
  <si>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</si>
  <si>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</si>
  <si>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</si>
  <si>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</si>
  <si>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</si>
  <si>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</si>
  <si>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</si>
  <si>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</si>
  <si>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</si>
  <si>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</si>
  <si>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</si>
  <si>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</si>
  <si>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</si>
  <si>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</si>
  <si>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</si>
  <si>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</si>
  <si>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</si>
  <si>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</si>
  <si>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</si>
  <si>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</si>
  <si>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</si>
  <si>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</si>
  <si>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</si>
  <si>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</si>
  <si>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</si>
  <si>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</si>
  <si>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</si>
  <si>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</si>
  <si>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</si>
  <si>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</si>
  <si>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</si>
  <si>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</si>
  <si>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</si>
  <si>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</si>
  <si>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</si>
  <si>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</si>
  <si>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</si>
  <si>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</si>
  <si>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</si>
  <si>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</si>
  <si>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</si>
  <si>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</si>
  <si>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</si>
  <si>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</si>
  <si>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</si>
  <si>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</si>
  <si>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</si>
  <si>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</si>
  <si>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</si>
  <si>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</si>
  <si>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</si>
  <si>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</si>
  <si>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</si>
  <si>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</si>
  <si>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</si>
  <si>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</si>
  <si>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</si>
  <si>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</si>
  <si>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</si>
  <si>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</si>
  <si>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</si>
  <si>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</si>
  <si>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</si>
  <si>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</si>
  <si>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</si>
  <si>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</si>
  <si>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</si>
  <si>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</si>
  <si>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</si>
  <si>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</si>
  <si>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</si>
  <si>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</si>
  <si>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</si>
  <si>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</si>
  <si>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</si>
  <si>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</si>
  <si>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</si>
  <si>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</si>
  <si>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</si>
  <si>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</si>
  <si>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</si>
  <si>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</si>
  <si>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</si>
  <si>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</si>
  <si>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</si>
  <si>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</si>
  <si>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</si>
  <si>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</si>
  <si>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</si>
  <si>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</si>
  <si>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</si>
  <si>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</si>
  <si>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</si>
  <si>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</si>
  <si>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</si>
  <si>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</si>
  <si>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</si>
  <si>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</si>
  <si>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</si>
  <si>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</si>
  <si>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</si>
  <si>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</si>
  <si>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</si>
  <si>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</si>
  <si>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</si>
  <si>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</si>
  <si>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</si>
  <si>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</si>
  <si>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</si>
  <si>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</si>
  <si>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</si>
  <si>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</si>
  <si>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</si>
  <si>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</si>
  <si>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</si>
  <si>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</si>
  <si>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</si>
  <si>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</si>
  <si>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</si>
  <si>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</si>
  <si>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</si>
  <si>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</si>
  <si>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</si>
  <si>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</si>
  <si>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</si>
  <si>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</si>
  <si>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</si>
  <si>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</si>
  <si>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</si>
  <si>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</si>
  <si>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</si>
  <si>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</si>
  <si>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</si>
  <si>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</si>
  <si>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</si>
  <si>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</si>
  <si>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</si>
  <si>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</si>
  <si>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</si>
  <si>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</si>
  <si>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</si>
  <si>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</si>
  <si>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</si>
  <si>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</si>
  <si>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</si>
  <si>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</si>
  <si>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</si>
  <si>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</si>
  <si>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</si>
  <si>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</si>
  <si>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</si>
  <si>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</si>
  <si>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</si>
  <si>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</si>
  <si>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</si>
  <si>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</si>
  <si>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</si>
  <si>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</si>
  <si>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</si>
  <si>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</si>
  <si>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</si>
  <si>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</si>
  <si>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</si>
  <si>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</si>
  <si>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</si>
  <si>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</si>
  <si>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</si>
  <si>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</si>
  <si>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</si>
  <si>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</si>
  <si>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</si>
  <si>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</si>
  <si>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</si>
  <si>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</si>
  <si>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</si>
  <si>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</si>
  <si>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</si>
  <si>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</si>
  <si>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</si>
  <si>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</si>
  <si>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</si>
  <si>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</si>
  <si>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</si>
  <si>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</si>
  <si>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</si>
  <si>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</si>
  <si>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</si>
  <si>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</si>
  <si>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</si>
  <si>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</si>
  <si>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</si>
  <si>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</si>
  <si>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</si>
  <si>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</si>
  <si>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</si>
  <si>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</si>
  <si>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</si>
  <si>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</si>
  <si>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</si>
  <si>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</si>
  <si>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</si>
  <si>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</si>
  <si>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</si>
  <si>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</si>
  <si>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</si>
  <si>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</si>
  <si>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</si>
  <si>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</si>
  <si>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</si>
  <si>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</si>
  <si>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</si>
  <si>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</si>
  <si>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</si>
  <si>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</si>
  <si>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</si>
  <si>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</si>
  <si>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</si>
  <si>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</si>
  <si>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</si>
  <si>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</si>
  <si>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</si>
  <si>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</si>
  <si>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</si>
  <si>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</si>
  <si>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</si>
  <si>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</si>
  <si>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</si>
  <si>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</si>
  <si>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</si>
  <si>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</si>
  <si>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</si>
  <si>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</si>
  <si>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</si>
  <si>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</si>
  <si>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</si>
  <si>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</si>
  <si>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</si>
  <si>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</si>
  <si>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</si>
  <si>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</si>
  <si>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</si>
  <si>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</si>
  <si>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</si>
  <si>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</si>
  <si>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</si>
  <si>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</si>
  <si>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</si>
  <si>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</si>
  <si>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</si>
  <si>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</si>
  <si>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</si>
  <si>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</si>
  <si>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</si>
  <si>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</si>
  <si>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</si>
  <si>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</si>
  <si>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</si>
  <si>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</si>
  <si>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</si>
  <si>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</si>
  <si>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</si>
  <si>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</si>
  <si>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</si>
  <si>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</si>
  <si>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</si>
  <si>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</si>
  <si>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</si>
  <si>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</si>
  <si>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</si>
  <si>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</si>
  <si>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</si>
  <si>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</si>
  <si>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</si>
  <si>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</si>
  <si>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</si>
  <si>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</si>
  <si>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</si>
  <si>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</si>
  <si>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</si>
  <si>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</si>
  <si>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</si>
  <si>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</si>
  <si>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</si>
  <si>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</si>
  <si>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</si>
  <si>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</si>
  <si>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</si>
  <si>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</si>
  <si>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</si>
  <si>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</si>
  <si>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</si>
  <si>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</si>
  <si>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</si>
  <si>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</si>
  <si>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</si>
  <si>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</si>
  <si>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</si>
  <si>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</si>
  <si>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</si>
  <si>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</si>
  <si>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</si>
  <si>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</si>
  <si>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</si>
  <si>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</si>
  <si>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</si>
  <si>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</si>
  <si>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</si>
  <si>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</si>
  <si>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</si>
  <si>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</si>
  <si>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</si>
  <si>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</si>
  <si>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</si>
  <si>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</si>
  <si>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</si>
  <si>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</si>
  <si>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</si>
  <si>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</si>
  <si>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</si>
  <si>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</si>
  <si>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</si>
  <si>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</si>
  <si>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</si>
  <si>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</si>
  <si>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</si>
  <si>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</si>
  <si>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</si>
  <si>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</si>
  <si>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</si>
  <si>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</si>
  <si>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</si>
  <si>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</si>
  <si>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</si>
  <si>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</si>
  <si>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</si>
  <si>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</si>
  <si>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</si>
  <si>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</si>
  <si>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</si>
  <si>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</si>
  <si>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</si>
  <si>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</si>
  <si>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</si>
  <si>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</si>
  <si>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</si>
  <si>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</si>
  <si>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</si>
  <si>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</si>
  <si>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</si>
  <si>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</si>
  <si>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</si>
  <si>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</si>
  <si>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</si>
  <si>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</si>
  <si>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</si>
  <si>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</si>
  <si>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</si>
  <si>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</si>
  <si>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</si>
  <si>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</si>
  <si>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</si>
  <si>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</si>
  <si>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</si>
  <si>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</si>
  <si>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</si>
  <si>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</si>
  <si>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</si>
  <si>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</si>
  <si>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</si>
  <si>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</si>
  <si>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</si>
  <si>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</si>
  <si>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</si>
  <si>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</si>
  <si>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</si>
  <si>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</si>
  <si>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</si>
  <si>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</si>
  <si>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</si>
  <si>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</si>
  <si>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</si>
  <si>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</si>
  <si>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</si>
  <si>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</si>
  <si>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</si>
  <si>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</si>
  <si>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</si>
  <si>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</si>
  <si>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</si>
  <si>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</si>
  <si>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</si>
  <si>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</si>
  <si>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</si>
  <si>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</si>
  <si>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</si>
  <si>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</si>
  <si>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</si>
  <si>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</si>
  <si>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</si>
  <si>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</si>
  <si>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</si>
  <si>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</si>
  <si>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</si>
  <si>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</si>
  <si>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</si>
  <si>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</si>
  <si>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</si>
  <si>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</si>
  <si>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</si>
  <si>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</si>
  <si>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</si>
  <si>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</si>
  <si>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</si>
  <si>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</si>
  <si>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</si>
  <si>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</si>
  <si>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</si>
  <si>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</si>
  <si>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</si>
  <si>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</si>
  <si>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</si>
  <si>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</si>
  <si>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</si>
  <si>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</si>
  <si>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</si>
  <si>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</si>
  <si>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</si>
  <si>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</si>
  <si>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</si>
  <si>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</si>
  <si>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</si>
  <si>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</si>
  <si>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</si>
  <si>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</si>
  <si>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</si>
  <si>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</si>
  <si>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</si>
  <si>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</si>
  <si>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</si>
  <si>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</si>
  <si>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</si>
  <si>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</si>
  <si>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</si>
  <si>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</si>
  <si>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</si>
  <si>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</si>
  <si>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</si>
  <si>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</si>
  <si>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</si>
  <si>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</si>
  <si>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</si>
  <si>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</si>
  <si>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</si>
  <si>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</si>
  <si>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</si>
  <si>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</si>
  <si>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</si>
  <si>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</si>
  <si>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</si>
  <si>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</si>
  <si>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</si>
  <si>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</si>
  <si>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</si>
  <si>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</si>
  <si>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</si>
  <si>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</si>
  <si>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</si>
  <si>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</si>
  <si>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</si>
  <si>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</si>
  <si>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</si>
  <si>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</si>
  <si>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</si>
  <si>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</si>
  <si>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</si>
  <si>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</si>
  <si>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</si>
  <si>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</si>
  <si>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</si>
  <si>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</si>
  <si>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</si>
  <si>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</si>
  <si>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</si>
  <si>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</si>
  <si>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</si>
  <si>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</si>
  <si>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</si>
  <si>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</si>
  <si>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</si>
  <si>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</si>
  <si>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</si>
  <si>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</si>
  <si>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</si>
  <si>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</si>
  <si>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</si>
  <si>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</si>
  <si>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</si>
  <si>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</si>
  <si>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</si>
  <si>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</si>
  <si>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</si>
  <si>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</si>
  <si>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</si>
  <si>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</si>
  <si>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</si>
  <si>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</si>
  <si>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</si>
  <si>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</si>
  <si>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</si>
  <si>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</si>
  <si>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</si>
  <si>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</si>
  <si>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</si>
  <si>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</si>
  <si>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</si>
  <si>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</si>
  <si>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</si>
  <si>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</si>
  <si>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</si>
  <si>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</si>
  <si>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</si>
  <si>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</si>
  <si>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</si>
  <si>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</si>
  <si>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</si>
  <si>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</si>
  <si>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</si>
  <si>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</si>
  <si>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</si>
  <si>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</si>
  <si>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</si>
  <si>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</si>
  <si>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</si>
  <si>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</si>
  <si>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</si>
  <si>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</si>
  <si>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</si>
  <si>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</si>
  <si>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</si>
  <si>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</si>
  <si>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</si>
  <si>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</si>
  <si>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</si>
  <si>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</si>
  <si>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</si>
  <si>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</si>
  <si>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</si>
  <si>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</si>
  <si>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</si>
  <si>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</si>
  <si>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</si>
  <si>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</si>
  <si>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</si>
  <si>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</si>
  <si>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</si>
  <si>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</si>
  <si>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</si>
  <si>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</si>
  <si>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</si>
  <si>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</si>
  <si>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</si>
  <si>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</si>
  <si>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</si>
  <si>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</si>
  <si>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</si>
  <si>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</si>
  <si>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</si>
  <si>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</si>
  <si>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</si>
  <si>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</si>
  <si>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</si>
  <si>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</si>
  <si>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</si>
  <si>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</si>
  <si>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</si>
  <si>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</si>
  <si>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</si>
  <si>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</si>
  <si>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</si>
  <si>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</si>
  <si>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</si>
  <si>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</si>
  <si>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</si>
  <si>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</si>
  <si>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</si>
  <si>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</si>
  <si>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</si>
  <si>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</si>
  <si>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</si>
  <si>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</si>
  <si>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</si>
  <si>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</si>
  <si>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</si>
  <si>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</si>
  <si>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</si>
  <si>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</si>
  <si>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</si>
  <si>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</si>
  <si>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</si>
  <si>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</si>
  <si>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</si>
  <si>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</si>
  <si>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</si>
  <si>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</si>
  <si>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</si>
  <si>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</si>
  <si>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</si>
  <si>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</si>
  <si>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</si>
  <si>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</si>
  <si>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</si>
  <si>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</si>
  <si>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</si>
  <si>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</si>
  <si>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</si>
  <si>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</si>
  <si>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</si>
  <si>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</si>
  <si>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</si>
  <si>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</si>
  <si>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</si>
  <si>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</si>
  <si>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</si>
  <si>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</si>
  <si>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</si>
  <si>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</si>
  <si>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</si>
  <si>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</si>
  <si>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</si>
  <si>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</si>
  <si>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</si>
  <si>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</si>
  <si>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</si>
  <si>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</si>
  <si>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</si>
  <si>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</si>
  <si>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</si>
  <si>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</si>
  <si>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</si>
  <si>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</si>
  <si>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</si>
  <si>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</si>
  <si>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</si>
  <si>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</si>
  <si>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</si>
  <si>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</si>
  <si>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</si>
  <si>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</si>
  <si>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</si>
  <si>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</si>
  <si>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</si>
  <si>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</si>
  <si>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</si>
  <si>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</si>
  <si>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</si>
  <si>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</si>
  <si>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</si>
  <si>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</si>
  <si>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</si>
  <si>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</si>
  <si>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</si>
  <si>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</si>
  <si>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</si>
  <si>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</si>
  <si>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</si>
  <si>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</si>
  <si>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</si>
  <si>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</si>
  <si>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</si>
  <si>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</si>
  <si>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</si>
  <si>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</si>
  <si>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</si>
  <si>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</si>
  <si>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</si>
  <si>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</si>
  <si>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</si>
  <si>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</si>
  <si>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</si>
  <si>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</si>
  <si>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</si>
  <si>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</si>
  <si>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</si>
  <si>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</si>
  <si>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</si>
  <si>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</si>
  <si>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</si>
  <si>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</si>
  <si>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</si>
  <si>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</si>
  <si>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</si>
  <si>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</si>
  <si>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</si>
  <si>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</si>
  <si>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</si>
  <si>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</si>
  <si>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</si>
  <si>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</si>
  <si>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</si>
  <si>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</si>
  <si>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</si>
  <si>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</si>
  <si>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</si>
  <si>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</si>
  <si>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</si>
  <si>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</si>
  <si>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</si>
  <si>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</si>
  <si>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</si>
  <si>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</si>
  <si>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</si>
  <si>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</si>
  <si>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</si>
  <si>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</si>
  <si>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</si>
  <si>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</si>
  <si>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</si>
  <si>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</si>
  <si>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</si>
  <si>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</si>
  <si>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</si>
  <si>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</si>
  <si>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</si>
  <si>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</si>
  <si>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</si>
  <si>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</si>
  <si>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</si>
  <si>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</si>
  <si>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</si>
  <si>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</si>
  <si>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</si>
  <si>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</si>
  <si>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</si>
  <si>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</si>
  <si>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</si>
  <si>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</si>
  <si>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</si>
  <si>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</si>
  <si>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</si>
  <si>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</si>
  <si>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</si>
  <si>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</si>
  <si>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</si>
  <si>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</si>
  <si>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</si>
  <si>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</si>
  <si>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</si>
  <si>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</si>
  <si>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</si>
  <si>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</si>
  <si>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</si>
  <si>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</si>
  <si>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</si>
  <si>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</si>
  <si>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</si>
  <si>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</si>
  <si>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</si>
  <si>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</si>
  <si>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</si>
  <si>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</si>
  <si>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</si>
  <si>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</si>
  <si>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</si>
  <si>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</si>
  <si>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</si>
  <si>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</si>
  <si>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</si>
  <si>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</si>
  <si>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</si>
  <si>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</si>
  <si>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</si>
  <si>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</si>
  <si>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</si>
  <si>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</si>
  <si>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</si>
  <si>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</si>
  <si>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</si>
  <si>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</si>
  <si>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</si>
  <si>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</si>
  <si>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</si>
  <si>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</si>
  <si>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</si>
  <si>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</si>
  <si>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</si>
  <si>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</si>
  <si>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</si>
  <si>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</si>
  <si>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</si>
  <si>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</si>
  <si>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</si>
  <si>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</si>
  <si>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</si>
  <si>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</si>
  <si>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</si>
  <si>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</si>
  <si>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</si>
  <si>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</si>
  <si>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</si>
  <si>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</si>
  <si>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</si>
  <si>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</si>
  <si>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</si>
  <si>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</si>
  <si>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</si>
  <si>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</si>
  <si>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</si>
  <si>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</si>
  <si>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</si>
  <si>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</si>
  <si>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</si>
  <si>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</si>
  <si>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</si>
  <si>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</si>
  <si>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</si>
  <si>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</si>
  <si>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</si>
  <si>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</si>
  <si>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</si>
  <si>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</si>
  <si>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</si>
  <si>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</si>
  <si>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</si>
  <si>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</si>
  <si>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</si>
  <si>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</si>
  <si>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</si>
  <si>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</si>
  <si>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</si>
  <si>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</si>
  <si>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</si>
  <si>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</si>
  <si>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</si>
  <si>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</si>
  <si>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</si>
  <si>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</si>
  <si>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</si>
  <si>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</si>
  <si>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</si>
  <si>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</si>
  <si>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</si>
  <si>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</si>
  <si>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</si>
  <si>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</si>
  <si>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</si>
  <si>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</si>
  <si>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</si>
  <si>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</si>
  <si>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</si>
  <si>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</si>
  <si>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</si>
  <si>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</si>
  <si>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</si>
  <si>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</si>
  <si>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</si>
  <si>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</si>
  <si>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</si>
  <si>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</si>
  <si>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</si>
  <si>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</si>
  <si>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</si>
  <si>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</si>
  <si>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</si>
  <si>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</si>
  <si>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</si>
  <si>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</si>
  <si>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</si>
  <si>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</si>
  <si>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</si>
  <si>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</si>
  <si>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</si>
  <si>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</si>
  <si>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</si>
  <si>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</si>
  <si>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</si>
  <si>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</si>
  <si>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</si>
  <si>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</si>
  <si>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</si>
  <si>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</si>
  <si>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</si>
  <si>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</si>
  <si>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</si>
  <si>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</si>
  <si>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</si>
  <si>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</si>
  <si>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</si>
  <si>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</si>
  <si>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</si>
  <si>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</si>
  <si>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</si>
  <si>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</si>
  <si>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</si>
  <si>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</si>
  <si>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</si>
  <si>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</si>
  <si>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</si>
  <si>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</si>
  <si>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</si>
  <si>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</si>
  <si>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</si>
  <si>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</si>
  <si>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</si>
  <si>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</si>
  <si>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</si>
  <si>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</si>
  <si>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</si>
  <si>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</si>
  <si>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</si>
  <si>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</si>
  <si>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</si>
  <si>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</si>
  <si>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</si>
  <si>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</si>
  <si>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</si>
  <si>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</si>
  <si>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</si>
  <si>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</si>
  <si>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</si>
  <si>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</si>
  <si>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</si>
  <si>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</si>
  <si>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</si>
  <si>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</si>
  <si>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</si>
  <si>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</si>
  <si>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</si>
  <si>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</si>
  <si>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</si>
  <si>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</si>
  <si>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</si>
  <si>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</si>
  <si>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</si>
  <si>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</si>
  <si>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</si>
  <si>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</si>
  <si>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</si>
  <si>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</si>
  <si>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</si>
  <si>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</si>
  <si>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</si>
  <si>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</si>
  <si>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</si>
  <si>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</si>
  <si>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</si>
  <si>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</si>
  <si>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</si>
  <si>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</si>
  <si>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</si>
  <si>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</si>
  <si>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</si>
  <si>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</si>
  <si>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</si>
  <si>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</si>
  <si>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</si>
  <si>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</si>
  <si>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</si>
  <si>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</si>
  <si>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</si>
  <si>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</si>
  <si>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</si>
  <si>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</si>
  <si>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</si>
  <si>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</si>
  <si>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</si>
  <si>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</si>
  <si>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</si>
  <si>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</si>
  <si>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</si>
  <si>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</si>
  <si>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</si>
  <si>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</si>
  <si>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</si>
  <si>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</si>
  <si>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</si>
  <si>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</si>
  <si>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</si>
  <si>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</si>
  <si>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</si>
  <si>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</si>
  <si>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</si>
  <si>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</si>
  <si>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</si>
  <si>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</si>
  <si>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</si>
  <si>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</si>
  <si>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</si>
  <si>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</si>
  <si>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</si>
  <si>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</si>
  <si>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</si>
  <si>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</si>
  <si>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</si>
  <si>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</si>
  <si>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</si>
  <si>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</si>
  <si>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</si>
  <si>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</si>
  <si>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</si>
  <si>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</si>
  <si>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</si>
  <si>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</si>
  <si>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</si>
  <si>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</si>
  <si>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</si>
  <si>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</si>
  <si>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</si>
  <si>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</si>
  <si>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</si>
  <si>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</si>
  <si>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</si>
  <si>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</si>
  <si>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</si>
  <si>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</si>
  <si>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</si>
  <si>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</si>
  <si>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</si>
  <si>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</si>
  <si>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</si>
  <si>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</si>
  <si>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</si>
  <si>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</si>
  <si>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</si>
  <si>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</si>
  <si>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</si>
  <si>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</si>
  <si>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</si>
  <si>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</si>
  <si>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</si>
  <si>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</si>
  <si>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</si>
  <si>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</si>
  <si>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</si>
  <si>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</si>
  <si>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</si>
  <si>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</si>
  <si>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</si>
  <si>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</si>
  <si>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</si>
  <si>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</si>
  <si>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</si>
  <si>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</si>
  <si>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</si>
  <si>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</si>
  <si>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</si>
  <si>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</si>
  <si>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</si>
  <si>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</si>
  <si>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</si>
  <si>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</si>
  <si>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</si>
  <si>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</si>
  <si>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</si>
  <si>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</si>
  <si>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</si>
  <si>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</si>
  <si>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</si>
  <si>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</si>
  <si>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</si>
  <si>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</si>
  <si>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</si>
  <si>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</si>
  <si>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</si>
  <si>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</si>
  <si>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</si>
  <si>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</si>
  <si>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</si>
  <si>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</si>
  <si>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</si>
  <si>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</si>
  <si>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</si>
  <si>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</si>
  <si>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</si>
  <si>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</si>
  <si>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</si>
  <si>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</si>
  <si>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</si>
  <si>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</si>
  <si>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</si>
  <si>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</si>
  <si>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</si>
  <si>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</si>
  <si>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</si>
  <si>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</si>
  <si>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</si>
  <si>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</si>
  <si>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</si>
  <si>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</si>
  <si>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</si>
  <si>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</si>
  <si>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</si>
  <si>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</si>
  <si>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</si>
  <si>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</si>
  <si>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</si>
  <si>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</si>
  <si>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</si>
  <si>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</si>
  <si>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</si>
  <si>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</si>
  <si>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</si>
  <si>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</si>
  <si>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</si>
  <si>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</si>
  <si>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</si>
  <si>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</si>
  <si>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</si>
  <si>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</si>
  <si>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</si>
  <si>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</si>
  <si>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</si>
  <si>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</si>
  <si>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</si>
  <si>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</si>
  <si>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</si>
  <si>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</si>
  <si>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</si>
  <si>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</si>
  <si>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</si>
  <si>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</si>
  <si>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</si>
  <si>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</si>
  <si>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</si>
  <si>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</si>
  <si>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</si>
  <si>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</si>
  <si>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</si>
  <si>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</si>
  <si>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</si>
  <si>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</si>
  <si>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</si>
  <si>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</si>
  <si>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</si>
  <si>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</si>
  <si>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</si>
  <si>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</si>
  <si>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</si>
  <si>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</si>
  <si>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</si>
  <si>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</si>
  <si>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</si>
  <si>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</si>
  <si>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</si>
  <si>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</si>
  <si>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</si>
  <si>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</si>
  <si>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</si>
  <si>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</si>
  <si>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</si>
  <si>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</si>
  <si>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</si>
  <si>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</si>
  <si>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</si>
  <si>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</si>
  <si>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</si>
  <si>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</si>
  <si>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</si>
  <si>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</si>
  <si>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</si>
  <si>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</si>
  <si>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</si>
  <si>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</si>
  <si>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</si>
  <si>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</si>
  <si>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</si>
  <si>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</si>
  <si>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</si>
  <si>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</si>
  <si>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</si>
  <si>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</si>
  <si>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</si>
  <si>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</si>
  <si>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</si>
  <si>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</si>
  <si>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</si>
  <si>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</si>
  <si>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</si>
  <si>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</si>
  <si>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</si>
  <si>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</si>
  <si>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</si>
  <si>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</si>
  <si>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</si>
  <si>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</si>
  <si>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</si>
  <si>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</si>
  <si>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</si>
  <si>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</si>
  <si>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</si>
  <si>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</si>
  <si>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</si>
  <si>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</si>
  <si>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</si>
  <si>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</si>
  <si>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</si>
  <si>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</si>
  <si>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</si>
  <si>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</si>
  <si>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</si>
  <si>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</si>
  <si>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</si>
  <si>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</si>
  <si>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</si>
  <si>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</si>
  <si>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</si>
  <si>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</si>
  <si>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</si>
  <si>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</si>
  <si>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</si>
  <si>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</si>
  <si>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</si>
  <si>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</si>
  <si>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</si>
  <si>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</si>
  <si>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</si>
  <si>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</si>
  <si>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</si>
  <si>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</si>
  <si>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</si>
  <si>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</si>
  <si>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</si>
  <si>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</si>
  <si>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</si>
  <si>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</si>
  <si>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</si>
  <si>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</si>
  <si>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</si>
  <si>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</si>
  <si>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</si>
  <si>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</si>
  <si>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</si>
  <si>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</si>
  <si>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</si>
  <si>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</si>
  <si>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</si>
  <si>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</si>
  <si>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</si>
  <si>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</si>
  <si>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</si>
  <si>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</si>
  <si>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</si>
  <si>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</si>
  <si>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</si>
  <si>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</si>
  <si>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</si>
  <si>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</si>
  <si>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</si>
  <si>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</si>
  <si>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</si>
  <si>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</si>
  <si>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</si>
  <si>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</si>
  <si>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</si>
  <si>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</si>
  <si>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</si>
  <si>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</si>
  <si>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</si>
  <si>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</si>
  <si>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</si>
  <si>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</si>
  <si>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</si>
  <si>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</si>
  <si>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</si>
  <si>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</si>
  <si>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</si>
  <si>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</si>
  <si>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</si>
  <si>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</si>
  <si>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</si>
  <si>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</si>
  <si>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</si>
  <si>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</si>
  <si>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</si>
  <si>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</si>
  <si>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</si>
  <si>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</si>
  <si>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</si>
  <si>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</si>
  <si>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</si>
  <si>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</si>
  <si>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</si>
  <si>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</si>
  <si>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</si>
  <si>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</si>
  <si>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</si>
  <si>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</si>
  <si>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</si>
  <si>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</si>
  <si>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</si>
  <si>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</si>
  <si>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</si>
  <si>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</si>
  <si>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</si>
  <si>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</si>
  <si>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</si>
  <si>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</si>
  <si>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</si>
  <si>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</si>
  <si>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</si>
  <si>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</si>
  <si>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</si>
  <si>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</si>
  <si>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</si>
  <si>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</si>
  <si>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</si>
  <si>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</si>
  <si>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</si>
  <si>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</si>
  <si>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</si>
  <si>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</si>
  <si>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</si>
  <si>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</si>
  <si>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</si>
  <si>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</si>
  <si>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</si>
  <si>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</si>
  <si>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</si>
  <si>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</si>
  <si>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</si>
  <si>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</si>
  <si>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</si>
  <si>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</si>
  <si>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</si>
  <si>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</si>
  <si>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</si>
  <si>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</si>
  <si>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</si>
  <si>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</si>
  <si>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</si>
  <si>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</si>
  <si>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</si>
  <si>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</si>
  <si>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</si>
  <si>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</si>
  <si>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</si>
  <si>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</si>
  <si>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</si>
  <si>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</si>
  <si>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</si>
  <si>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</si>
  <si>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</si>
  <si>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</si>
  <si>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</si>
  <si>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</si>
  <si>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</si>
  <si>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</si>
  <si>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</si>
  <si>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</si>
  <si>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</si>
  <si>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</si>
  <si>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</si>
  <si>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</si>
  <si>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</si>
  <si>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</si>
  <si>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</si>
  <si>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</si>
  <si>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</si>
  <si>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</si>
  <si>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</si>
  <si>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</si>
  <si>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</si>
  <si>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</si>
  <si>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</si>
  <si>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</si>
  <si>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</si>
  <si>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</si>
  <si>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</si>
  <si>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</si>
  <si>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</si>
  <si>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</si>
  <si>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</si>
  <si>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</si>
  <si>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</si>
  <si>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</si>
  <si>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</si>
  <si>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</si>
  <si>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</si>
  <si>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</si>
  <si>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</si>
  <si>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</si>
  <si>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</si>
  <si>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</si>
  <si>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</si>
  <si>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</si>
  <si>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</si>
  <si>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</si>
  <si>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</si>
  <si>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</si>
  <si>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</si>
  <si>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</si>
  <si>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</si>
  <si>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</si>
  <si>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</si>
  <si>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</si>
  <si>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</si>
  <si>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</si>
  <si>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</si>
  <si>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</si>
  <si>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</si>
  <si>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</si>
  <si>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</si>
  <si>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</si>
  <si>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</si>
  <si>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</si>
  <si>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</si>
  <si>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</si>
  <si>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</si>
  <si>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</si>
  <si>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</si>
  <si>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</si>
  <si>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</si>
  <si>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</si>
  <si>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</si>
  <si>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</si>
  <si>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</si>
  <si>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</si>
  <si>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</si>
  <si>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</si>
  <si>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</si>
  <si>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</si>
  <si>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</si>
  <si>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</si>
  <si>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</si>
  <si>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</si>
  <si>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</si>
  <si>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</si>
  <si>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</si>
  <si>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</si>
  <si>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</si>
  <si>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</si>
  <si>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</si>
  <si>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</si>
  <si>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</si>
  <si>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</si>
  <si>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</si>
  <si>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</si>
  <si>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</si>
  <si>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</si>
  <si>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</si>
  <si>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</si>
  <si>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</si>
  <si>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</si>
  <si>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</si>
  <si>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</si>
  <si>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</si>
  <si>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</si>
  <si>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</si>
  <si>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</si>
  <si>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</si>
  <si>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</si>
  <si>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</si>
  <si>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</si>
  <si>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</si>
  <si>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</si>
  <si>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</si>
  <si>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</si>
  <si>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</si>
  <si>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</si>
  <si>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</si>
  <si>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</si>
  <si>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</si>
  <si>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</si>
  <si>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</si>
  <si>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</si>
  <si>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</si>
  <si>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</si>
  <si>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</si>
  <si>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</si>
  <si>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</si>
  <si>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</si>
  <si>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</si>
  <si>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</si>
  <si>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</si>
  <si>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</si>
  <si>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</si>
  <si>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</si>
  <si>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</si>
  <si>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</si>
  <si>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</si>
  <si>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</si>
  <si>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</si>
  <si>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</si>
  <si>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</si>
  <si>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</si>
  <si>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</si>
  <si>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</si>
  <si>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</si>
  <si>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</si>
  <si>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</si>
  <si>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</si>
  <si>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</si>
  <si>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</si>
  <si>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</si>
  <si>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</si>
  <si>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</si>
  <si>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</si>
  <si>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</si>
  <si>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</si>
  <si>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</si>
  <si>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</si>
  <si>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</si>
  <si>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</si>
  <si>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</si>
  <si>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</si>
  <si>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</si>
  <si>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</si>
  <si>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</si>
  <si>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</si>
  <si>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</si>
  <si>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</si>
  <si>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</si>
  <si>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</si>
  <si>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</si>
  <si>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</si>
  <si>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</si>
  <si>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</si>
  <si>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</si>
  <si>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</si>
  <si>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</si>
  <si>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</si>
  <si>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</si>
  <si>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</si>
  <si>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</si>
  <si>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</si>
  <si>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</si>
  <si>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</si>
  <si>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</si>
  <si>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</si>
  <si>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</si>
  <si>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</si>
  <si>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</si>
  <si>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</si>
  <si>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</si>
  <si>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</si>
  <si>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</si>
  <si>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</si>
  <si>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</si>
  <si>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</si>
  <si>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</si>
  <si>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</si>
  <si>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</si>
  <si>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</si>
  <si>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</si>
  <si>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</si>
  <si>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</si>
  <si>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</si>
  <si>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</si>
  <si>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</si>
  <si>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</si>
  <si>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</si>
  <si>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</si>
  <si>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</si>
  <si>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</si>
  <si>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</si>
  <si>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</si>
  <si>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</si>
  <si>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</si>
  <si>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</si>
  <si>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</si>
  <si>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</si>
  <si>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</si>
  <si>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</si>
  <si>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</si>
  <si>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</si>
  <si>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</si>
  <si>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</si>
  <si>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</si>
  <si>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</si>
  <si>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</si>
  <si>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</si>
  <si>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</si>
  <si>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</si>
  <si>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</si>
  <si>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</si>
  <si>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</si>
  <si>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</si>
  <si>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</si>
  <si>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</si>
  <si>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</si>
  <si>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</si>
  <si>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</si>
  <si>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</si>
  <si>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</si>
  <si>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</si>
  <si>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</si>
  <si>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</si>
  <si>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</si>
  <si>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</si>
  <si>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</si>
  <si>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</si>
  <si>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</si>
  <si>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</si>
  <si>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</si>
  <si>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</si>
  <si>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</si>
  <si>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</si>
  <si>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</si>
  <si>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</si>
  <si>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</si>
  <si>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</si>
  <si>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</si>
  <si>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</si>
  <si>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</si>
  <si>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</si>
  <si>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</si>
  <si>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</si>
  <si>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</si>
  <si>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</si>
  <si>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</si>
  <si>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</si>
  <si>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</si>
  <si>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</si>
  <si>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</si>
  <si>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</si>
  <si>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</si>
  <si>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</si>
  <si>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</si>
  <si>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</si>
  <si>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</si>
  <si>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</si>
  <si>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</si>
  <si>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</si>
  <si>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</si>
  <si>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</si>
  <si>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</si>
  <si>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</si>
  <si>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</si>
  <si>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</si>
  <si>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</si>
  <si>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</si>
  <si>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</si>
  <si>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</si>
  <si>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</si>
  <si>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</si>
  <si>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</si>
  <si>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</si>
  <si>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</si>
  <si>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</si>
  <si>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</si>
  <si>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</si>
  <si>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</si>
  <si>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</si>
  <si>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</si>
  <si>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</si>
  <si>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</si>
  <si>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</si>
  <si>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</si>
  <si>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</si>
  <si>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</si>
  <si>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</si>
  <si>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</si>
  <si>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</si>
  <si>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</si>
  <si>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</si>
  <si>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</si>
  <si>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</si>
  <si>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</si>
  <si>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</si>
  <si>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</si>
  <si>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</si>
  <si>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</si>
  <si>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</si>
  <si>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</si>
  <si>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</si>
  <si>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</si>
  <si>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</si>
  <si>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</si>
  <si>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</si>
  <si>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</si>
  <si>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</si>
  <si>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</si>
  <si>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</si>
  <si>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</si>
  <si>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</si>
  <si>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</si>
  <si>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</si>
  <si>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</si>
  <si>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</si>
  <si>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</si>
  <si>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</si>
  <si>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</si>
  <si>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</si>
  <si>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</si>
  <si>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</si>
  <si>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</si>
  <si>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</si>
  <si>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</si>
  <si>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</si>
  <si>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</si>
  <si>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</si>
  <si>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</si>
  <si>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</si>
  <si>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</si>
  <si>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</si>
  <si>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</si>
  <si>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</si>
  <si>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</si>
  <si>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</si>
  <si>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</si>
  <si>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</si>
  <si>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</si>
  <si>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</si>
  <si>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</si>
  <si>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</si>
  <si>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</si>
  <si>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</si>
  <si>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</si>
  <si>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</si>
  <si>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</si>
  <si>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</si>
  <si>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</si>
  <si>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</si>
  <si>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</si>
  <si>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</si>
  <si>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</si>
  <si>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</si>
  <si>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</si>
  <si>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</si>
  <si>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</si>
  <si>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</si>
  <si>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</si>
  <si>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</si>
  <si>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</si>
  <si>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</si>
  <si>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</si>
  <si>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</si>
  <si>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</si>
  <si>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</si>
  <si>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</si>
  <si>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</si>
  <si>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</si>
  <si>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</si>
  <si>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</si>
  <si>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</si>
  <si>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</si>
  <si>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</si>
  <si>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</si>
  <si>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</si>
  <si>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</si>
  <si>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</si>
  <si>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</si>
  <si>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</si>
  <si>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</si>
  <si>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</si>
  <si>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</si>
  <si>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</si>
  <si>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</si>
  <si>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</si>
  <si>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</si>
  <si>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</si>
  <si>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</si>
  <si>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</si>
  <si>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</si>
  <si>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</si>
  <si>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</si>
  <si>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</si>
  <si>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</si>
  <si>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</si>
  <si>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</si>
  <si>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</si>
  <si>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</si>
  <si>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</si>
  <si>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</si>
  <si>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</si>
  <si>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</si>
  <si>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</si>
  <si>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</si>
  <si>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</si>
  <si>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</si>
  <si>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</si>
  <si>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</si>
  <si>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</si>
  <si>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</si>
  <si>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</si>
  <si>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</si>
  <si>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</si>
  <si>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</si>
  <si>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</si>
  <si>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</si>
  <si>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</si>
  <si>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</si>
  <si>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</si>
  <si>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</si>
  <si>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</si>
  <si>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</si>
  <si>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</si>
  <si>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</si>
  <si>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</si>
  <si>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</si>
  <si>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</si>
  <si>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</si>
  <si>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</si>
  <si>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</si>
  <si>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</si>
  <si>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</si>
  <si>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</si>
  <si>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</si>
  <si>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</si>
  <si>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</si>
  <si>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</si>
  <si>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</si>
  <si>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</si>
  <si>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</si>
  <si>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</si>
  <si>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</si>
  <si>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</si>
  <si>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</si>
  <si>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</si>
  <si>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</si>
  <si>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</si>
  <si>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</si>
  <si>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</si>
  <si>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</si>
  <si>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</si>
  <si>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</si>
  <si>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</si>
  <si>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</si>
  <si>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</si>
  <si>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</si>
  <si>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</si>
  <si>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</si>
  <si>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</si>
  <si>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</si>
  <si>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</si>
  <si>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</si>
  <si>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</si>
  <si>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</si>
  <si>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</si>
  <si>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</si>
  <si>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</si>
  <si>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</si>
  <si>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</si>
  <si>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</si>
  <si>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</si>
  <si>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</si>
  <si>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</si>
  <si>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</si>
  <si>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</si>
  <si>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</si>
  <si>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</si>
  <si>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</si>
  <si>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</si>
  <si>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</si>
  <si>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</si>
  <si>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</si>
  <si>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</si>
  <si>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</si>
  <si>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</si>
  <si>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</si>
  <si>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</si>
  <si>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</si>
  <si>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</si>
  <si>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</si>
  <si>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</si>
  <si>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</si>
  <si>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</si>
  <si>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</si>
  <si>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</si>
  <si>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</si>
  <si>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</si>
  <si>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</si>
  <si>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</si>
  <si>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</si>
  <si>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</si>
  <si>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</si>
  <si>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</si>
  <si>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</si>
  <si>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</si>
  <si>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</si>
  <si>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</si>
  <si>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</si>
  <si>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</si>
  <si>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</si>
  <si>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</si>
  <si>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</si>
  <si>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</si>
  <si>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</si>
  <si>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</si>
  <si>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</si>
  <si>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</si>
  <si>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</si>
  <si>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</si>
  <si>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</si>
  <si>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</si>
  <si>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</si>
  <si>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</si>
  <si>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</si>
  <si>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</si>
  <si>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</si>
  <si>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</si>
  <si>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</si>
  <si>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</si>
  <si>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</si>
  <si>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</si>
  <si>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</si>
  <si>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</si>
  <si>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</si>
  <si>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</si>
  <si>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</si>
  <si>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</si>
  <si>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</si>
  <si>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</si>
  <si>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</si>
  <si>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</si>
  <si>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</si>
  <si>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</si>
  <si>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</si>
  <si>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</si>
  <si>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</si>
  <si>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</si>
  <si>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</si>
  <si>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</si>
  <si>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</si>
  <si>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</si>
  <si>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</si>
  <si>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</si>
  <si>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</si>
  <si>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</si>
  <si>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</si>
  <si>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</si>
  <si>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</si>
  <si>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</si>
  <si>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</si>
  <si>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</si>
  <si>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</si>
  <si>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</si>
  <si>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</si>
  <si>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</si>
  <si>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</si>
  <si>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</si>
  <si>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</si>
  <si>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</si>
  <si>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</si>
  <si>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</si>
  <si>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</si>
  <si>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</si>
  <si>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</si>
  <si>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</si>
  <si>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</si>
  <si>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</si>
  <si>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</si>
  <si>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</si>
  <si>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</si>
  <si>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</si>
  <si>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</si>
  <si>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</si>
  <si>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</si>
  <si>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</si>
  <si>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</si>
  <si>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</si>
  <si>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</si>
  <si>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</si>
  <si>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</si>
  <si>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</si>
  <si>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</si>
  <si>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</si>
  <si>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</si>
  <si>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</si>
  <si>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</si>
  <si>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</si>
  <si>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</si>
  <si>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</si>
  <si>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</si>
  <si>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</si>
  <si>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</si>
  <si>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</si>
  <si>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</si>
  <si>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</si>
  <si>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</si>
  <si>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</si>
  <si>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</si>
  <si>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</si>
  <si>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</si>
  <si>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</si>
  <si>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</si>
  <si>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</si>
  <si>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</si>
  <si>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</si>
  <si>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</si>
  <si>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</si>
  <si>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</si>
  <si>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</si>
  <si>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</si>
  <si>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</si>
  <si>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</si>
  <si>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</si>
  <si>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</si>
  <si>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</si>
  <si>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</si>
  <si>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</si>
  <si>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</si>
  <si>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</si>
  <si>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</si>
  <si>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</si>
  <si>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</si>
  <si>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</si>
  <si>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</si>
  <si>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</si>
  <si>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</si>
  <si>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</si>
  <si>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</si>
  <si>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</si>
  <si>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</si>
  <si>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</si>
  <si>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</si>
  <si>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</si>
  <si>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</si>
  <si>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</si>
  <si>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</si>
  <si>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</si>
  <si>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</si>
  <si>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</si>
  <si>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</si>
  <si>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</si>
  <si>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</si>
  <si>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</si>
  <si>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</si>
  <si>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</si>
  <si>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</si>
  <si>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</si>
  <si>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</si>
  <si>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</si>
  <si>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</si>
  <si>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</si>
  <si>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</si>
  <si>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</si>
  <si>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</si>
  <si>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</si>
  <si>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</si>
  <si>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</si>
  <si>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</si>
  <si>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</si>
  <si>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</si>
  <si>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</si>
  <si>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</si>
  <si>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</si>
  <si>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</si>
  <si>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</si>
  <si>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</si>
  <si>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</si>
  <si>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</si>
  <si>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</si>
  <si>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</si>
  <si>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</si>
  <si>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</si>
  <si>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</si>
  <si>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</si>
  <si>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</si>
  <si>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</si>
  <si>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</si>
  <si>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</si>
  <si>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</si>
  <si>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</si>
  <si>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</si>
  <si>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</si>
  <si>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</si>
  <si>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</si>
  <si>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</si>
  <si>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</si>
  <si>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</si>
  <si>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</si>
  <si>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</si>
  <si>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</si>
  <si>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</si>
  <si>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</si>
  <si>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</si>
  <si>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</si>
  <si>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</si>
  <si>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</si>
  <si>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</si>
  <si>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</si>
  <si>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</si>
  <si>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</si>
  <si>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</si>
  <si>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</si>
  <si>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</si>
  <si>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</si>
  <si>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</si>
  <si>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</si>
  <si>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</si>
  <si>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</si>
  <si>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</si>
  <si>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</si>
  <si>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</si>
  <si>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</si>
  <si>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</si>
  <si>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</si>
  <si>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</si>
  <si>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</si>
  <si>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</si>
  <si>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</si>
  <si>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</si>
  <si>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</si>
  <si>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</si>
  <si>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</si>
  <si>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</si>
  <si>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</si>
  <si>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</si>
  <si>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</si>
  <si>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</si>
  <si>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</si>
  <si>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</si>
  <si>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</si>
  <si>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</si>
  <si>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</si>
  <si>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</si>
  <si>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</si>
  <si>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</si>
  <si>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</si>
  <si>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</si>
  <si>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</si>
  <si>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</si>
  <si>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</si>
  <si>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</si>
  <si>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</si>
  <si>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</si>
  <si>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</si>
  <si>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</si>
  <si>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</si>
  <si>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</si>
  <si>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</si>
  <si>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</si>
  <si>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</si>
  <si>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</si>
  <si>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</si>
  <si>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</si>
  <si>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</si>
  <si>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</si>
  <si>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</si>
  <si>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</si>
  <si>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</si>
  <si>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</si>
  <si>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</si>
  <si>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</si>
  <si>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</si>
  <si>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</si>
  <si>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</si>
  <si>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</si>
  <si>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</si>
  <si>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</si>
  <si>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</si>
  <si>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</si>
  <si>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</si>
  <si>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</si>
  <si>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</si>
  <si>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</si>
  <si>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</si>
  <si>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</si>
  <si>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</si>
  <si>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</si>
  <si>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</si>
  <si>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</si>
  <si>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</si>
  <si>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</si>
  <si>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</si>
  <si>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</si>
  <si>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</si>
  <si>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</si>
  <si>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</si>
  <si>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</si>
  <si>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</si>
  <si>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</si>
  <si>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</si>
  <si>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</si>
  <si>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</si>
  <si>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</si>
  <si>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</si>
  <si>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</si>
  <si>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</si>
  <si>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</si>
  <si>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</si>
  <si>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</si>
  <si>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</si>
  <si>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</si>
  <si>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</si>
  <si>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</si>
  <si>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</si>
  <si>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</si>
  <si>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</si>
  <si>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</si>
  <si>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</si>
  <si>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</si>
  <si>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</si>
  <si>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</si>
  <si>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</si>
  <si>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</si>
  <si>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</si>
  <si>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</si>
  <si>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</si>
  <si>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</si>
  <si>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</si>
  <si>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</si>
  <si>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</si>
  <si>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</si>
  <si>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</si>
  <si>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</si>
  <si>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</si>
  <si>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</si>
  <si>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</si>
  <si>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</si>
  <si>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</si>
  <si>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</si>
  <si>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</si>
  <si>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</si>
  <si>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</si>
  <si>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</si>
  <si>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</si>
  <si>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</si>
  <si>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</si>
  <si>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</si>
  <si>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</si>
  <si>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</si>
  <si>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</si>
  <si>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</si>
  <si>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</si>
  <si>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</si>
  <si>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</si>
  <si>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</si>
  <si>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</si>
  <si>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</si>
  <si>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</si>
  <si>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</si>
  <si>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</si>
  <si>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</si>
  <si>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</si>
  <si>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</si>
  <si>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</si>
  <si>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</si>
  <si>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</si>
  <si>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</si>
  <si>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</si>
  <si>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</si>
  <si>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</si>
  <si>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</si>
  <si>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</si>
  <si>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</si>
  <si>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</si>
  <si>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</si>
  <si>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</si>
  <si>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</si>
  <si>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</si>
  <si>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</si>
  <si>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</si>
  <si>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</si>
  <si>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</si>
  <si>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</si>
  <si>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</si>
  <si>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</si>
  <si>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</si>
  <si>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</si>
  <si>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</si>
  <si>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</si>
  <si>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</si>
  <si>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</si>
  <si>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</si>
  <si>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</si>
  <si>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</si>
  <si>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</si>
  <si>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</si>
  <si>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</si>
  <si>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</si>
  <si>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</si>
  <si>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</si>
  <si>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</si>
  <si>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</si>
  <si>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</si>
  <si>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</si>
  <si>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</si>
  <si>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</si>
  <si>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</si>
  <si>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</si>
  <si>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</si>
  <si>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</si>
  <si>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</si>
  <si>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</si>
  <si>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</si>
  <si>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</si>
  <si>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</si>
  <si>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</si>
  <si>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</si>
  <si>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</si>
  <si>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</si>
  <si>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</si>
  <si>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</si>
  <si>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</si>
  <si>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</si>
  <si>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</si>
  <si>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</si>
  <si>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</si>
  <si>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</si>
  <si>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</si>
  <si>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</si>
  <si>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</si>
  <si>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</si>
  <si>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</si>
  <si>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</si>
  <si>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</si>
  <si>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</si>
  <si>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</si>
  <si>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</si>
  <si>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</si>
  <si>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</si>
  <si>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</si>
  <si>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</si>
  <si>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</si>
  <si>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</si>
  <si>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</si>
  <si>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</si>
  <si>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</si>
  <si>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</si>
  <si>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</si>
  <si>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</si>
  <si>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</si>
  <si>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</si>
  <si>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</si>
  <si>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</si>
  <si>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</si>
  <si>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</si>
  <si>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</si>
  <si>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</si>
  <si>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</si>
  <si>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</si>
  <si>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</si>
  <si>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</si>
  <si>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</si>
  <si>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</si>
  <si>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</si>
  <si>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</si>
  <si>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</si>
  <si>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</si>
  <si>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</si>
  <si>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</si>
  <si>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</si>
  <si>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</si>
  <si>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</si>
  <si>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</si>
  <si>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</si>
  <si>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</si>
  <si>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</si>
  <si>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</si>
  <si>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</si>
  <si>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</si>
  <si>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</si>
  <si>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</si>
  <si>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</si>
  <si>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</si>
  <si>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</si>
  <si>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</si>
  <si>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</si>
  <si>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</si>
  <si>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</si>
  <si>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</si>
  <si>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</si>
  <si>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</si>
  <si>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</si>
  <si>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</si>
  <si>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</si>
  <si>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</si>
  <si>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</si>
  <si>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</si>
  <si>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</si>
  <si>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</si>
  <si>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</si>
  <si>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</si>
  <si>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</si>
  <si>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</si>
  <si>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</si>
  <si>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</si>
  <si>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</si>
  <si>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</si>
  <si>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</si>
  <si>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</si>
  <si>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</si>
  <si>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</si>
  <si>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</si>
  <si>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</si>
  <si>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</si>
  <si>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</si>
  <si>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</si>
  <si>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</si>
  <si>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</si>
  <si>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</si>
  <si>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</si>
  <si>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</si>
  <si>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</si>
  <si>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</si>
  <si>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</si>
  <si>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</si>
  <si>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</si>
  <si>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</si>
  <si>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</si>
  <si>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</si>
  <si>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</si>
  <si>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</si>
  <si>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</si>
  <si>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</si>
  <si>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</si>
  <si>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</si>
  <si>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</si>
  <si>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</si>
  <si>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</si>
  <si>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</si>
  <si>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</si>
  <si>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</si>
  <si>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</si>
  <si>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</si>
  <si>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</si>
  <si>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</si>
  <si>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</si>
  <si>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</si>
  <si>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</si>
  <si>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</si>
  <si>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</si>
  <si>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</si>
  <si>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</si>
  <si>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</si>
  <si>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</si>
  <si>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</si>
  <si>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</si>
  <si>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</si>
  <si>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</si>
  <si>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</si>
  <si>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</si>
  <si>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</si>
  <si>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</si>
  <si>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</si>
  <si>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</si>
  <si>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</si>
  <si>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</si>
  <si>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</si>
  <si>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</si>
  <si>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</si>
  <si>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</si>
  <si>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</si>
  <si>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</si>
  <si>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</si>
  <si>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</si>
  <si>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</si>
  <si>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</si>
  <si>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</si>
  <si>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</si>
  <si>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</si>
  <si>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</si>
  <si>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</si>
  <si>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</si>
  <si>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</si>
  <si>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</si>
  <si>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</si>
  <si>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</si>
  <si>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</si>
  <si>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</si>
  <si>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</si>
  <si>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</si>
  <si>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</si>
  <si>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</si>
  <si>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</si>
  <si>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</si>
  <si>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</si>
  <si>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</si>
  <si>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</si>
  <si>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</si>
  <si>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</si>
  <si>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</si>
  <si>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</si>
  <si>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</si>
  <si>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</si>
  <si>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</si>
  <si>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</si>
  <si>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</si>
  <si>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</si>
  <si>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</si>
  <si>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</si>
  <si>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</si>
  <si>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</si>
  <si>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</si>
  <si>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</si>
  <si>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</si>
  <si>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</si>
  <si>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</si>
  <si>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</si>
  <si>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</si>
  <si>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</si>
  <si>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</si>
  <si>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</si>
  <si>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</si>
  <si>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</si>
  <si>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</si>
  <si>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</si>
  <si>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</si>
  <si>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</si>
  <si>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</si>
  <si>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</si>
  <si>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</si>
  <si>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</si>
  <si>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</si>
  <si>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</si>
  <si>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</si>
  <si>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</si>
  <si>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</si>
  <si>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</si>
  <si>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</si>
  <si>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</si>
  <si>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</si>
  <si>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</si>
  <si>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</si>
  <si>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</si>
  <si>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</si>
  <si>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</si>
  <si>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</si>
  <si>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</si>
  <si>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</si>
  <si>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</si>
  <si>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</si>
  <si>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</si>
  <si>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</si>
  <si>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</si>
  <si>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</si>
  <si>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</si>
  <si>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</si>
  <si>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</si>
  <si>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</si>
  <si>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</si>
  <si>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</si>
  <si>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</si>
  <si>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</si>
  <si>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</si>
  <si>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</si>
  <si>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</si>
  <si>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</si>
  <si>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</si>
  <si>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</si>
  <si>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</si>
  <si>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</si>
  <si>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</si>
  <si>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</si>
  <si>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</si>
  <si>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</si>
  <si>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</si>
  <si>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</si>
  <si>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</si>
  <si>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</si>
  <si>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</si>
  <si>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</si>
  <si>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</si>
  <si>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</si>
  <si>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</si>
  <si>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</si>
  <si>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</si>
  <si>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</si>
  <si>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</si>
  <si>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</si>
  <si>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</si>
  <si>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</si>
  <si>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</si>
  <si>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</si>
  <si>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</si>
  <si>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</si>
  <si>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</si>
  <si>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</si>
  <si>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</si>
  <si>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</si>
  <si>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</si>
  <si>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</si>
  <si>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</si>
  <si>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</si>
  <si>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</si>
  <si>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</si>
  <si>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</si>
  <si>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</si>
  <si>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</si>
  <si>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</si>
  <si>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</si>
  <si>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</si>
  <si>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</si>
  <si>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</si>
  <si>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</si>
  <si>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</si>
  <si>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</si>
  <si>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</si>
  <si>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</si>
  <si>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</si>
  <si>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</si>
  <si>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</si>
  <si>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</si>
  <si>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</si>
  <si>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</si>
  <si>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</si>
  <si>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</si>
  <si>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</si>
  <si>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</si>
  <si>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</si>
  <si>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</si>
  <si>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</si>
  <si>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</si>
  <si>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</si>
  <si>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</si>
  <si>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</si>
  <si>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</si>
  <si>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</si>
  <si>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</si>
  <si>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</si>
  <si>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</si>
  <si>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</si>
  <si>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</si>
  <si>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</si>
  <si>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</si>
  <si>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</si>
  <si>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</si>
  <si>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</si>
  <si>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</si>
  <si>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</si>
  <si>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</si>
  <si>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</si>
  <si>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</si>
  <si>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</si>
  <si>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</si>
  <si>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</si>
  <si>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</si>
  <si>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</si>
  <si>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</si>
  <si>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</si>
  <si>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</si>
  <si>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</si>
  <si>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</si>
  <si>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</si>
  <si>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</si>
  <si>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</si>
  <si>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</si>
  <si>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</si>
  <si>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</si>
  <si>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</si>
  <si>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</si>
  <si>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</si>
  <si>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</si>
  <si>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</si>
  <si>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</si>
  <si>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</si>
  <si>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</si>
  <si>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</si>
  <si>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</si>
  <si>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</si>
  <si>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</si>
  <si>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</si>
  <si>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</si>
  <si>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</si>
  <si>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</si>
  <si>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</si>
  <si>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</si>
  <si>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</si>
  <si>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</si>
  <si>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</si>
  <si>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</si>
  <si>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</si>
  <si>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</si>
  <si>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</si>
  <si>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</si>
  <si>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</si>
  <si>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</si>
  <si>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</si>
  <si>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</si>
  <si>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</si>
  <si>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</si>
  <si>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</si>
  <si>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</si>
  <si>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</si>
  <si>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</si>
  <si>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</si>
  <si>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</si>
  <si>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</si>
  <si>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</si>
  <si>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</si>
  <si>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</si>
  <si>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</si>
  <si>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</si>
  <si>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</si>
  <si>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</si>
  <si>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</si>
  <si>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</si>
  <si>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</si>
  <si>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</si>
  <si>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</si>
  <si>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</si>
  <si>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</si>
  <si>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</si>
  <si>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</si>
  <si>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</si>
  <si>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</si>
  <si>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</si>
  <si>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</si>
  <si>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</si>
  <si>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</si>
  <si>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</si>
  <si>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</si>
  <si>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</si>
  <si>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</si>
  <si>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</si>
  <si>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</si>
  <si>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</si>
  <si>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</si>
  <si>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</si>
  <si>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</si>
  <si>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</si>
  <si>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</si>
  <si>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</si>
  <si>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</si>
  <si>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</si>
  <si>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</si>
  <si>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</si>
  <si>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</si>
  <si>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</si>
  <si>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</si>
  <si>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</si>
  <si>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</si>
  <si>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</si>
  <si>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</si>
  <si>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</si>
  <si>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</si>
  <si>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</si>
  <si>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</si>
  <si>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</si>
  <si>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</si>
  <si>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</si>
  <si>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</si>
  <si>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</si>
  <si>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</si>
  <si>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</si>
  <si>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</si>
  <si>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</si>
  <si>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</si>
  <si>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</si>
  <si>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</si>
  <si>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</si>
  <si>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</si>
  <si>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</si>
  <si>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</si>
  <si>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</si>
  <si>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</si>
  <si>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</si>
  <si>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</si>
  <si>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</si>
  <si>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</si>
  <si>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</si>
  <si>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</si>
  <si>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</si>
  <si>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</si>
  <si>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</si>
  <si>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</si>
  <si>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</si>
  <si>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</si>
  <si>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</si>
  <si>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</si>
  <si>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</si>
  <si>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</si>
  <si>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</si>
  <si>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</si>
  <si>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</si>
  <si>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</si>
  <si>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</si>
  <si>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</si>
  <si>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</si>
  <si>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</si>
  <si>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</si>
  <si>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</si>
  <si>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</si>
  <si>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</si>
  <si>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</si>
  <si>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</si>
  <si>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</si>
  <si>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</si>
  <si>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</si>
  <si>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</si>
  <si>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</si>
  <si>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</si>
  <si>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</si>
  <si>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</si>
  <si>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</si>
  <si>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</si>
  <si>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</si>
  <si>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</si>
  <si>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</si>
  <si>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</si>
  <si>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</si>
  <si>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</si>
  <si>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</si>
  <si>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</si>
  <si>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</si>
  <si>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</si>
  <si>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</si>
  <si>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</si>
  <si>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</si>
  <si>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</si>
  <si>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</si>
  <si>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</si>
  <si>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</si>
  <si>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</si>
  <si>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</si>
  <si>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</si>
  <si>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</si>
  <si>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</si>
  <si>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</si>
  <si>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</si>
  <si>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</si>
  <si>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</si>
  <si>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</si>
  <si>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</si>
  <si>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</si>
  <si>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</si>
  <si>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</si>
  <si>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</si>
  <si>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</si>
  <si>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</si>
  <si>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</si>
  <si>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</si>
  <si>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</si>
  <si>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</si>
  <si>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</si>
  <si>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</si>
  <si>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</si>
  <si>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</si>
  <si>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</si>
  <si>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</si>
  <si>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</si>
  <si>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</si>
  <si>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</si>
  <si>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</si>
  <si>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</si>
  <si>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</si>
  <si>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</si>
  <si>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</si>
  <si>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</si>
  <si>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</si>
  <si>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</si>
  <si>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</si>
  <si>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</si>
  <si>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</si>
  <si>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</si>
  <si>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</si>
  <si>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</si>
  <si>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</si>
  <si>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</si>
  <si>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</si>
  <si>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</si>
  <si>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</si>
  <si>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</si>
  <si>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</si>
  <si>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</si>
  <si>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</si>
  <si>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</si>
  <si>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</si>
  <si>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</si>
  <si>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</si>
  <si>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</si>
  <si>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</si>
  <si>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</si>
  <si>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</si>
  <si>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</si>
  <si>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</si>
  <si>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</si>
  <si>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</si>
  <si>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</si>
  <si>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</si>
  <si>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</si>
  <si>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</si>
  <si>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</si>
  <si>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</si>
  <si>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</si>
  <si>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</si>
  <si>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</si>
  <si>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</si>
  <si>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</si>
  <si>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</si>
  <si>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</si>
  <si>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</si>
  <si>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</si>
  <si>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</si>
  <si>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</si>
  <si>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</si>
  <si>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</si>
  <si>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</si>
  <si>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</si>
  <si>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</si>
  <si>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</si>
  <si>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</si>
  <si>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</si>
  <si>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</si>
  <si>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</si>
  <si>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</si>
  <si>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</si>
  <si>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</si>
  <si>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</si>
  <si>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</si>
  <si>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</si>
  <si>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</si>
  <si>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</si>
  <si>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</si>
  <si>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</si>
  <si>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</si>
  <si>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</si>
  <si>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</si>
  <si>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</si>
  <si>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</si>
  <si>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</si>
  <si>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</si>
  <si>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</si>
  <si>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</si>
  <si>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</si>
  <si>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</si>
  <si>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</si>
  <si>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</si>
  <si>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</si>
  <si>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</si>
  <si>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</si>
  <si>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</si>
  <si>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</si>
  <si>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</si>
  <si>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</si>
  <si>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</si>
  <si>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</si>
  <si>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</si>
  <si>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</si>
  <si>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</si>
  <si>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</si>
  <si>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</si>
  <si>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</si>
  <si>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</si>
  <si>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</si>
  <si>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</si>
  <si>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</si>
  <si>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</si>
  <si>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</si>
  <si>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</si>
  <si>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</si>
  <si>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</si>
  <si>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</si>
  <si>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</si>
  <si>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</si>
  <si>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</si>
  <si>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</si>
  <si>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</si>
  <si>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</si>
  <si>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</si>
  <si>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</si>
  <si>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</si>
  <si>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</si>
  <si>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</si>
  <si>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</si>
  <si>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</si>
  <si>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</si>
  <si>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</si>
  <si>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</si>
  <si>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</si>
  <si>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</si>
  <si>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</si>
  <si>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</si>
  <si>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</si>
  <si>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</si>
  <si>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</si>
  <si>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</si>
  <si>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</si>
  <si>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</si>
  <si>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</si>
  <si>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</si>
  <si>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</si>
  <si>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</si>
  <si>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</si>
  <si>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</si>
  <si>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</si>
  <si>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</si>
  <si>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</si>
  <si>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</si>
  <si>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</si>
  <si>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</si>
  <si>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</si>
  <si>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</si>
  <si>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</si>
  <si>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</si>
  <si>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</si>
  <si>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</si>
  <si>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</si>
  <si>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</si>
  <si>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</si>
  <si>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</si>
  <si>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</si>
  <si>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</si>
  <si>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</si>
  <si>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</si>
  <si>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</si>
  <si>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</si>
  <si>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</si>
  <si>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</si>
  <si>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</si>
  <si>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</si>
  <si>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</si>
  <si>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</si>
  <si>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</si>
  <si>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</si>
  <si>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</si>
  <si>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</si>
  <si>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</si>
  <si>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</si>
  <si>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</si>
  <si>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</si>
  <si>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</si>
  <si>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</si>
  <si>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</si>
  <si>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</si>
  <si>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</si>
  <si>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</si>
  <si>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</si>
  <si>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</si>
  <si>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</si>
  <si>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</si>
  <si>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</si>
  <si>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</si>
  <si>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</si>
  <si>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</si>
  <si>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</si>
  <si>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</si>
  <si>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</si>
  <si>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</si>
  <si>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</si>
  <si>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</si>
  <si>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</si>
  <si>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</si>
  <si>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</si>
  <si>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</si>
  <si>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</si>
  <si>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</si>
  <si>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</si>
  <si>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</si>
  <si>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</si>
  <si>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</si>
  <si>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</si>
  <si>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</si>
  <si>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</si>
  <si>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</si>
  <si>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</si>
  <si>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</si>
  <si>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</si>
  <si>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</si>
  <si>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</si>
  <si>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</si>
  <si>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</si>
  <si>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</si>
  <si>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</si>
  <si>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</si>
  <si>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</si>
  <si>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</si>
  <si>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</si>
  <si>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</si>
  <si>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</si>
  <si>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</si>
  <si>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</si>
  <si>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</si>
  <si>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</si>
  <si>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</si>
  <si>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</si>
  <si>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</si>
  <si>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</si>
  <si>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</si>
  <si>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</si>
  <si>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</si>
  <si>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</si>
  <si>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</si>
  <si>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</si>
  <si>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</si>
  <si>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</si>
  <si>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</si>
  <si>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</si>
  <si>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</si>
  <si>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</si>
  <si>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</si>
  <si>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</si>
  <si>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</si>
  <si>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</si>
  <si>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</si>
  <si>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</si>
  <si>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</si>
  <si>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</si>
  <si>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</si>
  <si>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</si>
  <si>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</si>
  <si>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</si>
  <si>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</si>
  <si>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</si>
  <si>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</si>
  <si>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</si>
  <si>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</si>
  <si>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</si>
  <si>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</si>
  <si>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</si>
  <si>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</si>
  <si>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</si>
  <si>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</si>
  <si>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</si>
  <si>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</si>
  <si>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</si>
  <si>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</si>
  <si>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</si>
  <si>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</si>
  <si>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</si>
  <si>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</si>
  <si>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</si>
  <si>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</si>
  <si>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</si>
  <si>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</si>
  <si>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</si>
  <si>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</si>
  <si>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</si>
  <si>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</si>
  <si>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</si>
  <si>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</si>
  <si>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</si>
  <si>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</si>
  <si>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</si>
  <si>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</si>
  <si>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</si>
  <si>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</si>
  <si>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</si>
  <si>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</si>
  <si>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</si>
  <si>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</si>
  <si>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</si>
  <si>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</si>
  <si>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</si>
  <si>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</si>
  <si>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</si>
  <si>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</si>
  <si>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</si>
  <si>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</si>
  <si>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</si>
  <si>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</si>
  <si>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</si>
  <si>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</si>
  <si>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</si>
  <si>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</si>
  <si>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</si>
  <si>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</si>
  <si>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</si>
  <si>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</si>
  <si>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</si>
  <si>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</si>
  <si>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</si>
  <si>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</si>
  <si>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</si>
  <si>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</si>
  <si>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</si>
  <si>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</si>
  <si>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</si>
  <si>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</si>
  <si>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</si>
  <si>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</si>
  <si>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</si>
  <si>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</si>
  <si>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</si>
  <si>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</si>
  <si>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</si>
  <si>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</si>
  <si>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</si>
  <si>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</si>
  <si>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</si>
  <si>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</si>
  <si>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</si>
  <si>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</si>
  <si>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</si>
  <si>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</si>
  <si>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</si>
  <si>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</si>
  <si>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</si>
  <si>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</si>
  <si>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</si>
  <si>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</si>
  <si>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</si>
  <si>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</si>
  <si>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</si>
  <si>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</si>
  <si>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</si>
  <si>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</si>
  <si>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</si>
  <si>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</si>
  <si>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</si>
  <si>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</si>
  <si>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</si>
  <si>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</si>
  <si>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</si>
  <si>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</si>
  <si>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</si>
  <si>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</si>
  <si>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</si>
  <si>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</si>
  <si>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</si>
  <si>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</si>
  <si>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</si>
  <si>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</si>
  <si>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</si>
  <si>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</si>
  <si>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</si>
  <si>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</si>
  <si>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</si>
  <si>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</si>
  <si>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</si>
  <si>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</si>
  <si>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</si>
  <si>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</si>
  <si>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</si>
  <si>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</si>
  <si>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</si>
  <si>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</si>
  <si>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</si>
  <si>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</si>
  <si>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</si>
  <si>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</si>
  <si>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</si>
  <si>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</si>
  <si>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</si>
  <si>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</si>
  <si>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</si>
  <si>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</si>
  <si>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</si>
  <si>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</si>
  <si>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</si>
  <si>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</si>
  <si>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</si>
  <si>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</si>
  <si>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</si>
  <si>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</si>
  <si>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</si>
  <si>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</si>
  <si>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</si>
  <si>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</si>
  <si>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</si>
  <si>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</si>
  <si>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</si>
  <si>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</si>
  <si>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</si>
  <si>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</si>
  <si>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</si>
  <si>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</si>
  <si>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</si>
  <si>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</si>
  <si>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</si>
  <si>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</si>
  <si>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</si>
  <si>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</si>
  <si>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</si>
  <si>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</si>
  <si>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</si>
  <si>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</si>
  <si>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</si>
  <si>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</si>
  <si>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</si>
  <si>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</si>
  <si>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</si>
  <si>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</si>
  <si>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</si>
  <si>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</si>
  <si>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</si>
  <si>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</si>
  <si>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</si>
  <si>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</si>
  <si>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</si>
  <si>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</si>
  <si>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</si>
  <si>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</si>
  <si>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</si>
  <si>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</si>
  <si>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</si>
  <si>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</si>
  <si>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</si>
  <si>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</si>
  <si>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</si>
  <si>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</si>
  <si>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</si>
  <si>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</si>
  <si>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</si>
  <si>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</si>
  <si>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</si>
  <si>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</si>
  <si>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</si>
  <si>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</si>
  <si>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</si>
  <si>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</si>
  <si>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</si>
  <si>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</si>
  <si>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</si>
  <si>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</si>
  <si>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</si>
  <si>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</si>
  <si>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</si>
  <si>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</si>
  <si>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</si>
  <si>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</si>
  <si>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</si>
  <si>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</si>
  <si>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</si>
  <si>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</si>
  <si>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</si>
  <si>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</si>
  <si>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</si>
  <si>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</si>
  <si>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</si>
  <si>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</si>
  <si>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</si>
  <si>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</si>
  <si>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</si>
  <si>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</si>
  <si>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</si>
  <si>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</si>
  <si>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</si>
  <si>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</si>
  <si>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</si>
  <si>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</si>
  <si>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</si>
  <si>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</si>
  <si>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</si>
  <si>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</si>
  <si>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</si>
  <si>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</si>
  <si>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</si>
  <si>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</si>
  <si>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</si>
  <si>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</si>
  <si>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</si>
  <si>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</si>
  <si>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</si>
  <si>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</si>
  <si>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</si>
  <si>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</si>
  <si>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</si>
  <si>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</si>
  <si>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</si>
  <si>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</si>
  <si>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</si>
  <si>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</si>
  <si>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</si>
  <si>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</si>
  <si>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</si>
  <si>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</si>
  <si>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</si>
  <si>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</si>
  <si>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</si>
  <si>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</si>
  <si>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</si>
  <si>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</si>
  <si>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</si>
  <si>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</si>
  <si>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</si>
  <si>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</si>
  <si>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</si>
  <si>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</si>
  <si>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</si>
  <si>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</si>
  <si>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</si>
  <si>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</si>
  <si>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</si>
  <si>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</si>
  <si>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</si>
  <si>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</si>
  <si>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</si>
  <si>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</si>
  <si>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</si>
  <si>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</si>
  <si>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</si>
  <si>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</si>
  <si>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</si>
  <si>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</si>
  <si>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</si>
  <si>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</si>
  <si>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</si>
  <si>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</si>
  <si>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</si>
  <si>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</si>
  <si>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</si>
  <si>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</si>
  <si>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</si>
  <si>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</si>
  <si>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</si>
  <si>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</si>
  <si>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</si>
  <si>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</si>
  <si>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</si>
  <si>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</si>
  <si>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</si>
  <si>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</si>
  <si>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</si>
  <si>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</si>
  <si>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</si>
  <si>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</si>
  <si>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</si>
  <si>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</si>
  <si>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</si>
  <si>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</si>
  <si>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</si>
  <si>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</si>
  <si>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</si>
  <si>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</si>
  <si>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</si>
  <si>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</si>
  <si>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</si>
  <si>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</si>
  <si>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</si>
  <si>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</si>
  <si>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</si>
  <si>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</si>
  <si>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</si>
  <si>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</si>
  <si>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</si>
  <si>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</si>
  <si>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</si>
  <si>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</si>
  <si>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</si>
  <si>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</si>
  <si>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</si>
  <si>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</si>
  <si>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</si>
  <si>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</si>
  <si>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</si>
  <si>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</si>
  <si>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</si>
  <si>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</si>
  <si>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</si>
  <si>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</si>
  <si>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</si>
  <si>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</si>
  <si>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</si>
  <si>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</si>
  <si>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</si>
  <si>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</si>
  <si>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</si>
  <si>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</si>
  <si>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</si>
  <si>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</si>
  <si>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</si>
  <si>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</si>
  <si>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</si>
  <si>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</si>
  <si>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</si>
  <si>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</si>
  <si>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</si>
  <si>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</si>
  <si>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</si>
  <si>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</si>
  <si>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</si>
  <si>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</si>
  <si>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</si>
  <si>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</si>
  <si>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</si>
  <si>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</si>
  <si>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</si>
  <si>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</si>
  <si>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</si>
  <si>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</si>
  <si>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</si>
  <si>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</si>
  <si>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</si>
  <si>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</si>
  <si>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</si>
  <si>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</si>
  <si>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</si>
  <si>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</si>
  <si>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</si>
  <si>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</si>
  <si>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</si>
  <si>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</si>
  <si>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</si>
  <si>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</si>
  <si>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</si>
  <si>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</si>
  <si>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</si>
  <si>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</si>
  <si>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</si>
  <si>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</si>
  <si>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</si>
  <si>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</si>
  <si>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</si>
  <si>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</si>
  <si>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</si>
  <si>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</si>
  <si>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</si>
  <si>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</si>
  <si>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</si>
  <si>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</si>
  <si>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</si>
  <si>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</si>
  <si>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</si>
  <si>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</si>
  <si>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</si>
  <si>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</si>
  <si>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</si>
  <si>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</si>
  <si>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</si>
  <si>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</si>
  <si>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</si>
  <si>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</si>
  <si>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</si>
  <si>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</si>
  <si>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</si>
  <si>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</si>
  <si>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</si>
  <si>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</si>
  <si>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</si>
  <si>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</si>
  <si>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</si>
  <si>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</si>
  <si>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</si>
  <si>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</si>
  <si>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</si>
  <si>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</si>
  <si>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</si>
  <si>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</si>
  <si>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</si>
  <si>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</si>
  <si>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</si>
  <si>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</si>
  <si>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</si>
  <si>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</si>
  <si>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</si>
  <si>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</si>
  <si>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</si>
  <si>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</si>
  <si>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</si>
  <si>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</si>
  <si>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</si>
  <si>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</si>
  <si>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</si>
  <si>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</si>
  <si>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</si>
  <si>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</si>
  <si>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</si>
  <si>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</si>
  <si>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</si>
  <si>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</si>
  <si>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</si>
  <si>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</si>
  <si>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</si>
  <si>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</si>
  <si>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</si>
  <si>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</si>
  <si>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</si>
  <si>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</si>
  <si>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</si>
  <si>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</si>
  <si>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</si>
  <si>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</si>
  <si>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</si>
  <si>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</si>
  <si>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</si>
  <si>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</si>
  <si>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</si>
  <si>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</si>
  <si>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</si>
  <si>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</si>
  <si>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</si>
  <si>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</si>
  <si>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</si>
  <si>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</si>
  <si>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</si>
  <si>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</si>
  <si>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</si>
  <si>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</si>
  <si>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</si>
  <si>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</si>
  <si>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</si>
  <si>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</si>
  <si>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</si>
  <si>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</si>
  <si>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</si>
  <si>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</si>
  <si>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</si>
  <si>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</si>
  <si>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</si>
  <si>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</si>
  <si>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</si>
  <si>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</si>
  <si>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</si>
  <si>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</si>
  <si>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</si>
  <si>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</si>
  <si>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</si>
  <si>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</si>
  <si>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</si>
  <si>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</si>
  <si>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</si>
  <si>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</si>
  <si>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</si>
  <si>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</si>
  <si>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</si>
  <si>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</si>
  <si>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</si>
  <si>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</si>
  <si>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</si>
  <si>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</si>
  <si>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</si>
  <si>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</si>
  <si>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</si>
  <si>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</si>
  <si>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</si>
  <si>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</si>
  <si>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</si>
  <si>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</si>
  <si>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</si>
  <si>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</si>
  <si>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</si>
  <si>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</si>
  <si>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</si>
  <si>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</si>
  <si>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</si>
  <si>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</si>
  <si>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</si>
  <si>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</si>
  <si>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</si>
  <si>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</si>
  <si>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</si>
  <si>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</si>
  <si>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</si>
  <si>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</si>
  <si>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</si>
  <si>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</si>
  <si>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</si>
  <si>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</si>
  <si>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</si>
  <si>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</si>
  <si>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</si>
  <si>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</si>
  <si>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</si>
  <si>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</si>
  <si>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</si>
  <si>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</si>
  <si>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</si>
  <si>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</si>
  <si>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</si>
  <si>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</si>
  <si>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</si>
  <si>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</si>
  <si>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</si>
  <si>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</si>
  <si>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</si>
  <si>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</si>
  <si>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</si>
  <si>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</si>
  <si>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</si>
  <si>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</si>
  <si>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</si>
  <si>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</si>
  <si>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</si>
  <si>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</si>
  <si>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</si>
  <si>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</si>
  <si>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</si>
  <si>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</si>
  <si>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</si>
  <si>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</si>
  <si>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</si>
  <si>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</si>
  <si>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</si>
  <si>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</si>
  <si>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</si>
  <si>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</si>
  <si>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</si>
  <si>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</si>
  <si>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</si>
  <si>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</si>
  <si>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</si>
  <si>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</si>
  <si>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</si>
  <si>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</si>
  <si>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</si>
  <si>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</si>
  <si>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</si>
  <si>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</si>
  <si>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</si>
  <si>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</si>
  <si>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</si>
  <si>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</si>
  <si>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</si>
  <si>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</si>
  <si>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</si>
  <si>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</si>
  <si>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</si>
  <si>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</si>
  <si>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</si>
  <si>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</si>
  <si>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</si>
  <si>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</si>
  <si>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</si>
  <si>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</si>
  <si>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</si>
  <si>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</si>
  <si>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</si>
  <si>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</si>
  <si>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</si>
  <si>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</si>
  <si>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</si>
  <si>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</si>
  <si>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</si>
  <si>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</si>
  <si>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</si>
  <si>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</si>
  <si>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</si>
  <si>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</si>
  <si>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</si>
  <si>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</si>
  <si>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</si>
  <si>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</si>
  <si>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</si>
  <si>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</si>
  <si>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</si>
  <si>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</si>
  <si>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</si>
  <si>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</si>
  <si>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</si>
  <si>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</si>
  <si>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</si>
  <si>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</si>
  <si>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</si>
  <si>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</si>
  <si>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</si>
  <si>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</si>
  <si>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</si>
  <si>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</si>
  <si>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</si>
  <si>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</si>
  <si>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</si>
  <si>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</si>
  <si>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</si>
  <si>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</si>
  <si>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</si>
  <si>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</si>
  <si>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</si>
  <si>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</si>
  <si>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</si>
  <si>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</si>
  <si>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</si>
  <si>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</si>
  <si>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</si>
  <si>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</si>
  <si>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</si>
  <si>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</si>
  <si>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</si>
  <si>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</si>
  <si>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</si>
  <si>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</si>
  <si>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</si>
  <si>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</si>
  <si>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</si>
  <si>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</si>
  <si>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</si>
  <si>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</si>
  <si>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</si>
  <si>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</si>
  <si>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</si>
  <si>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</si>
  <si>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</si>
  <si>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</si>
  <si>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</si>
  <si>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</si>
  <si>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</si>
  <si>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</si>
  <si>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</si>
  <si>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</si>
  <si>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</si>
  <si>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</si>
  <si>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</si>
  <si>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</si>
  <si>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</si>
  <si>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</si>
  <si>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</si>
  <si>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</si>
  <si>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</si>
  <si>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</si>
  <si>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</si>
  <si>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</si>
  <si>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</si>
  <si>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</si>
  <si>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</si>
  <si>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</si>
  <si>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</si>
  <si>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</si>
  <si>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</si>
  <si>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</si>
  <si>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</si>
  <si>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</si>
  <si>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</si>
  <si>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</si>
  <si>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</si>
  <si>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</si>
  <si>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</si>
  <si>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</si>
  <si>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</si>
  <si>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</si>
  <si>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</si>
  <si>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</si>
  <si>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</si>
  <si>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</si>
  <si>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</si>
  <si>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</si>
  <si>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</si>
  <si>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</si>
  <si>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</si>
  <si>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</si>
  <si>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</si>
  <si>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</si>
  <si>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</si>
  <si>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</si>
  <si>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</si>
  <si>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</si>
  <si>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</si>
  <si>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</si>
  <si>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</si>
  <si>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</si>
  <si>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</si>
  <si>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</si>
  <si>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</si>
  <si>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</si>
  <si>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</si>
  <si>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</si>
  <si>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</si>
  <si>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</si>
  <si>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</si>
  <si>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</si>
  <si>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</si>
  <si>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</si>
  <si>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</si>
  <si>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</si>
  <si>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</si>
  <si>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</si>
  <si>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</si>
  <si>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</si>
  <si>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</si>
  <si>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</si>
  <si>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</si>
  <si>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</si>
  <si>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</si>
  <si>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</si>
  <si>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</si>
  <si>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</si>
  <si>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</si>
  <si>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</si>
  <si>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</si>
  <si>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</si>
  <si>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</si>
  <si>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</si>
  <si>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</si>
  <si>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</si>
  <si>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</si>
  <si>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</si>
  <si>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</si>
  <si>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</si>
  <si>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</si>
  <si>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</si>
  <si>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</si>
  <si>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</si>
  <si>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</si>
  <si>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</si>
  <si>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</si>
  <si>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</si>
  <si>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</si>
  <si>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</si>
  <si>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</si>
  <si>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</si>
  <si>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</si>
  <si>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</si>
  <si>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</si>
  <si>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</si>
  <si>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</si>
  <si>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</si>
  <si>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</si>
  <si>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</si>
  <si>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</si>
  <si>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</si>
  <si>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</si>
  <si>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</si>
  <si>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</si>
  <si>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</si>
  <si>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</si>
  <si>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</si>
  <si>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</si>
  <si>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</si>
  <si>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</si>
  <si>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</si>
  <si>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</si>
  <si>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</si>
  <si>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</si>
  <si>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</si>
  <si>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</si>
  <si>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</si>
  <si>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</si>
  <si>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</si>
  <si>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</si>
  <si>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</si>
  <si>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</si>
  <si>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</si>
  <si>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</si>
  <si>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</si>
  <si>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</si>
  <si>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</si>
  <si>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</si>
  <si>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</si>
  <si>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</si>
  <si>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</si>
  <si>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</si>
  <si>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</si>
  <si>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</si>
  <si>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</si>
  <si>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</si>
  <si>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</si>
  <si>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</si>
  <si>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</si>
  <si>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</si>
  <si>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</si>
  <si>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</si>
  <si>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</si>
  <si>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</si>
  <si>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</si>
  <si>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</si>
  <si>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</si>
  <si>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</si>
  <si>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</si>
  <si>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</si>
  <si>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</si>
  <si>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</si>
  <si>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</si>
  <si>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</si>
  <si>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</si>
  <si>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</si>
  <si>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</si>
  <si>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</si>
  <si>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</si>
  <si>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</si>
  <si>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</si>
  <si>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</si>
  <si>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</si>
  <si>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</si>
  <si>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</si>
  <si>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</si>
  <si>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</si>
  <si>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</si>
  <si>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</si>
  <si>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</si>
  <si>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</si>
  <si>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</si>
  <si>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</si>
  <si>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</si>
  <si>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</si>
  <si>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</si>
  <si>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</si>
  <si>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</si>
  <si>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</si>
  <si>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</si>
  <si>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</si>
  <si>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</si>
  <si>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</si>
  <si>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</si>
  <si>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</si>
  <si>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</si>
  <si>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</si>
  <si>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</si>
  <si>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</si>
  <si>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</si>
  <si>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</si>
  <si>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</si>
  <si>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</si>
  <si>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</si>
  <si>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</si>
  <si>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</si>
  <si>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</si>
  <si>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</si>
  <si>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</si>
  <si>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</si>
  <si>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</si>
  <si>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</si>
  <si>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</si>
  <si>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</si>
  <si>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</si>
  <si>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</si>
  <si>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</si>
  <si>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</si>
  <si>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</si>
  <si>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</si>
  <si>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</si>
  <si>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</si>
  <si>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</si>
  <si>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</si>
  <si>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</si>
  <si>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</si>
  <si>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</si>
  <si>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</si>
  <si>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</si>
  <si>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</si>
  <si>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</si>
  <si>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</si>
  <si>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</si>
  <si>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</si>
  <si>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</si>
  <si>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</si>
  <si>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</si>
  <si>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</si>
  <si>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</si>
  <si>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</si>
  <si>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</si>
  <si>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</si>
  <si>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</si>
  <si>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</si>
  <si>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</si>
  <si>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</si>
  <si>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</si>
  <si>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</si>
  <si>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</si>
  <si>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</si>
  <si>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</si>
  <si>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</si>
  <si>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</si>
  <si>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</si>
  <si>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</si>
  <si>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</si>
  <si>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</si>
  <si>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</si>
  <si>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</si>
  <si>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</si>
  <si>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</si>
  <si>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</si>
  <si>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</si>
  <si>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</si>
  <si>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</si>
  <si>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</si>
  <si>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</si>
  <si>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</si>
  <si>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</si>
  <si>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</si>
  <si>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</si>
  <si>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</si>
  <si>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</si>
  <si>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</si>
  <si>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</si>
  <si>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</si>
  <si>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</si>
  <si>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</si>
  <si>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</si>
  <si>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</si>
  <si>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</si>
  <si>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</si>
  <si>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</si>
  <si>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</si>
  <si>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</si>
  <si>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</si>
  <si>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</si>
  <si>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</si>
  <si>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</si>
  <si>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</si>
  <si>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</si>
  <si>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</si>
  <si>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</si>
  <si>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</si>
  <si>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</si>
  <si>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</si>
  <si>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</si>
  <si>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</si>
  <si>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</si>
  <si>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</si>
  <si>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</si>
  <si>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</si>
  <si>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</si>
  <si>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</si>
  <si>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</si>
  <si>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</si>
  <si>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</si>
  <si>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</si>
  <si>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</si>
  <si>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</si>
  <si>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</si>
  <si>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</si>
  <si>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</si>
  <si>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</si>
  <si>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</si>
  <si>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</si>
  <si>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</si>
  <si>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</si>
  <si>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</si>
  <si>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</si>
  <si>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</si>
  <si>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</si>
  <si>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</si>
  <si>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</si>
  <si>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</si>
  <si>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</si>
  <si>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</si>
  <si>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</si>
  <si>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</si>
  <si>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</si>
  <si>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</si>
  <si>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</si>
  <si>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</si>
  <si>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</si>
  <si>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</si>
  <si>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</si>
  <si>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</si>
  <si>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</si>
  <si>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</si>
  <si>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</si>
  <si>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</si>
  <si>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</si>
  <si>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</si>
  <si>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</si>
  <si>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</si>
  <si>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</si>
  <si>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</si>
  <si>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</si>
  <si>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</si>
  <si>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</si>
  <si>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</si>
  <si>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</si>
  <si>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</si>
  <si>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</si>
  <si>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</si>
  <si>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</si>
  <si>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</si>
  <si>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</si>
  <si>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</si>
  <si>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</si>
  <si>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</si>
  <si>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</si>
  <si>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</si>
  <si>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</si>
  <si>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</si>
  <si>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</si>
  <si>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</si>
  <si>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</si>
  <si>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</si>
  <si>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</si>
  <si>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</si>
  <si>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</si>
  <si>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</si>
  <si>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</si>
  <si>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</si>
  <si>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</si>
  <si>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</si>
  <si>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</si>
  <si>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</si>
  <si>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</si>
  <si>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</si>
  <si>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</si>
  <si>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</si>
  <si>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</si>
  <si>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</si>
  <si>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</si>
  <si>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</si>
  <si>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</si>
  <si>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</si>
  <si>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</si>
  <si>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</si>
  <si>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</si>
  <si>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</si>
  <si>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</si>
  <si>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</si>
  <si>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</si>
  <si>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</si>
  <si>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</si>
  <si>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</si>
  <si>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</si>
  <si>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</si>
  <si>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</si>
  <si>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</si>
  <si>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</si>
  <si>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</si>
  <si>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</si>
  <si>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</si>
  <si>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</si>
  <si>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</si>
  <si>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</si>
  <si>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</si>
  <si>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</si>
  <si>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</si>
  <si>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</si>
  <si>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</si>
  <si>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</si>
  <si>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</si>
  <si>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</si>
  <si>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</si>
  <si>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</si>
  <si>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</si>
  <si>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</si>
  <si>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</si>
  <si>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</si>
  <si>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</si>
  <si>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</si>
  <si>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</si>
  <si>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</si>
  <si>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</si>
  <si>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</si>
  <si>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</si>
  <si>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</si>
  <si>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</si>
  <si>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</si>
  <si>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</si>
  <si>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</si>
  <si>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</si>
  <si>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</si>
  <si>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</si>
  <si>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</si>
  <si>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</si>
  <si>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</si>
  <si>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</si>
  <si>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</si>
  <si>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</si>
  <si>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</si>
  <si>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</si>
  <si>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</si>
  <si>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</si>
  <si>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</si>
  <si>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</si>
  <si>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</si>
  <si>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</si>
  <si>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</si>
  <si>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</si>
  <si>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</si>
  <si>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</si>
  <si>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</si>
  <si>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</si>
  <si>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</si>
  <si>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</si>
  <si>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</si>
  <si>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</si>
  <si>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</si>
  <si>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</si>
  <si>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</si>
  <si>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</si>
  <si>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</si>
  <si>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</si>
  <si>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</si>
  <si>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</si>
  <si>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</si>
  <si>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</si>
  <si>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</si>
  <si>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</si>
  <si>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</si>
  <si>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</si>
  <si>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</si>
  <si>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</si>
  <si>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</si>
  <si>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</si>
  <si>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</si>
  <si>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</si>
  <si>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</si>
  <si>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</si>
  <si>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</si>
  <si>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</si>
  <si>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</si>
  <si>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</si>
  <si>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</si>
  <si>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</si>
  <si>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</si>
  <si>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</si>
  <si>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</si>
  <si>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</si>
  <si>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</si>
  <si>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</si>
  <si>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</si>
  <si>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</si>
  <si>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</si>
  <si>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</si>
  <si>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</si>
  <si>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</si>
  <si>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</si>
  <si>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</si>
  <si>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</si>
  <si>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</si>
  <si>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</si>
  <si>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</si>
  <si>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</si>
  <si>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</si>
  <si>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</si>
  <si>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</si>
  <si>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</si>
  <si>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</si>
  <si>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</si>
  <si>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</si>
  <si>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</si>
  <si>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</si>
  <si>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</si>
  <si>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</si>
  <si>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</si>
  <si>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</si>
  <si>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</si>
  <si>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</si>
  <si>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</si>
  <si>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</si>
  <si>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</si>
  <si>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</si>
  <si>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</si>
  <si>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</si>
  <si>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</si>
  <si>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</si>
  <si>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</si>
  <si>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</si>
  <si>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</si>
  <si>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</si>
  <si>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</si>
  <si>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</si>
  <si>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</si>
  <si>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</si>
  <si>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</si>
  <si>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</si>
  <si>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</si>
  <si>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</si>
  <si>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</si>
  <si>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</si>
  <si>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</si>
  <si>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</si>
  <si>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</si>
  <si>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</si>
  <si>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</si>
  <si>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</si>
  <si>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</si>
  <si>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</si>
  <si>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</si>
  <si>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</si>
  <si>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</si>
  <si>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</si>
  <si>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</si>
  <si>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</si>
  <si>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</si>
  <si>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</si>
  <si>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</si>
  <si>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</si>
  <si>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</si>
  <si>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</si>
  <si>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</si>
  <si>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</si>
  <si>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</si>
  <si>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</si>
  <si>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</si>
  <si>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</si>
  <si>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</si>
  <si>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</si>
  <si>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</si>
  <si>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</si>
  <si>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</si>
  <si>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</si>
  <si>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</si>
  <si>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</si>
  <si>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</si>
  <si>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</si>
  <si>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</si>
  <si>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</si>
  <si>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</si>
  <si>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</si>
  <si>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</si>
  <si>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</si>
  <si>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</si>
  <si>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</si>
  <si>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</si>
  <si>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</si>
  <si>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</si>
  <si>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</si>
  <si>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</si>
  <si>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</si>
  <si>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</si>
  <si>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</si>
  <si>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</si>
  <si>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</si>
  <si>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</si>
  <si>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</si>
  <si>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</si>
  <si>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</si>
  <si>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</si>
  <si>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</si>
  <si>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</si>
  <si>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</si>
  <si>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</si>
  <si>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</si>
  <si>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</si>
  <si>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</si>
  <si>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</si>
  <si>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</si>
  <si>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</si>
  <si>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</si>
  <si>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</si>
  <si>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</si>
  <si>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</si>
  <si>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</si>
  <si>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</si>
  <si>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</si>
  <si>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</si>
  <si>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</si>
  <si>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</si>
  <si>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</si>
  <si>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</si>
  <si>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</si>
  <si>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</si>
  <si>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</si>
  <si>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</si>
  <si>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</si>
  <si>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</si>
  <si>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</si>
  <si>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</si>
  <si>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</si>
  <si>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</si>
  <si>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</si>
  <si>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</si>
  <si>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</si>
  <si>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</si>
  <si>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</si>
  <si>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</si>
  <si>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</si>
  <si>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</si>
  <si>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</si>
  <si>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</si>
  <si>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</si>
  <si>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</si>
  <si>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</si>
  <si>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</si>
  <si>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</si>
  <si>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</si>
  <si>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</si>
  <si>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</si>
  <si>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</si>
  <si>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</si>
  <si>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</si>
  <si>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</si>
  <si>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</si>
  <si>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</si>
  <si>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</si>
  <si>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</si>
  <si>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</si>
  <si>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</si>
  <si>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</si>
  <si>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</si>
  <si>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</si>
  <si>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</si>
  <si>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</si>
  <si>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</si>
  <si>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</si>
  <si>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</si>
  <si>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</si>
  <si>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</si>
  <si>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</si>
  <si>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</si>
  <si>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</si>
  <si>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</si>
  <si>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</si>
  <si>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</si>
  <si>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</si>
  <si>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</si>
  <si>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</si>
  <si>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</si>
  <si>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</si>
  <si>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</si>
  <si>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</si>
  <si>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</si>
  <si>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</si>
  <si>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</si>
  <si>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</si>
  <si>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</si>
  <si>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</si>
  <si>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</si>
  <si>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</si>
  <si>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</si>
  <si>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</si>
  <si>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</si>
  <si>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</si>
  <si>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</si>
  <si>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</si>
  <si>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</si>
  <si>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</si>
  <si>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</si>
  <si>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</si>
  <si>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</si>
  <si>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</si>
  <si>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</si>
  <si>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</si>
  <si>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</si>
  <si>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</si>
  <si>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</si>
  <si>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</si>
  <si>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</si>
  <si>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</si>
  <si>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</si>
  <si>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</si>
  <si>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</si>
  <si>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</si>
  <si>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</si>
  <si>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</si>
  <si>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</si>
  <si>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</si>
  <si>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</si>
  <si>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</si>
  <si>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</si>
  <si>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</si>
  <si>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</si>
  <si>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</si>
  <si>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</si>
  <si>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</si>
  <si>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</si>
  <si>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</si>
  <si>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</si>
  <si>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</si>
  <si>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</si>
  <si>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</si>
  <si>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</si>
  <si>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</si>
  <si>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</si>
  <si>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</si>
  <si>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</si>
  <si>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</si>
  <si>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</si>
  <si>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</si>
  <si>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</si>
  <si>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</si>
  <si>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</si>
  <si>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</si>
  <si>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</si>
  <si>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</si>
  <si>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</si>
  <si>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</si>
  <si>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</si>
  <si>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</si>
  <si>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</si>
  <si>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</si>
  <si>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</si>
  <si>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</si>
  <si>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</si>
  <si>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</si>
  <si>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</si>
  <si>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</si>
  <si>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</si>
  <si>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</si>
  <si>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</si>
  <si>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</si>
  <si>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</si>
  <si>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</si>
  <si>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</si>
  <si>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</si>
  <si>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</si>
  <si>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</si>
  <si>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</si>
  <si>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</si>
  <si>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</si>
  <si>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</si>
  <si>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</si>
  <si>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</si>
  <si>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</si>
  <si>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</si>
  <si>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</si>
  <si>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</si>
  <si>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</si>
  <si>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</si>
  <si>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</si>
  <si>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</si>
  <si>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</si>
  <si>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</si>
  <si>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</si>
  <si>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</si>
  <si>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</si>
  <si>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</si>
  <si>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</si>
  <si>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</si>
  <si>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</si>
  <si>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</si>
  <si>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</si>
  <si>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</si>
  <si>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</si>
  <si>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</si>
  <si>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</si>
  <si>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</si>
  <si>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</si>
  <si>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</si>
  <si>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</si>
  <si>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</si>
  <si>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</si>
  <si>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</si>
  <si>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</si>
  <si>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</si>
  <si>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</si>
  <si>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</si>
  <si>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</si>
  <si>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</si>
  <si>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</si>
  <si>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</si>
  <si>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</si>
  <si>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</si>
  <si>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</si>
  <si>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</si>
  <si>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</si>
  <si>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</si>
  <si>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</si>
  <si>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</si>
  <si>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</si>
  <si>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</si>
  <si>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</si>
  <si>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</si>
  <si>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</si>
  <si>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</si>
  <si>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</si>
  <si>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</si>
  <si>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</si>
  <si>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</si>
  <si>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</si>
  <si>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</si>
  <si>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</si>
  <si>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</si>
  <si>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</si>
  <si>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</si>
  <si>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</si>
  <si>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</si>
  <si>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</si>
  <si>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</si>
  <si>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</si>
  <si>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</si>
  <si>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</si>
  <si>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</si>
  <si>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</si>
  <si>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</si>
  <si>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</si>
  <si>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</si>
  <si>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</si>
  <si>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</si>
  <si>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</si>
  <si>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</si>
  <si>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</si>
  <si>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</si>
  <si>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</si>
  <si>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</si>
  <si>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</si>
  <si>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</si>
  <si>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</si>
  <si>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</si>
  <si>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</si>
  <si>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</si>
  <si>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</si>
  <si>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</si>
  <si>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</si>
  <si>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</si>
  <si>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</si>
  <si>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</si>
  <si>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</si>
  <si>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</si>
  <si>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</si>
  <si>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</si>
  <si>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</si>
  <si>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</si>
  <si>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</si>
  <si>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</si>
  <si>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</si>
  <si>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</si>
  <si>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</si>
  <si>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</si>
  <si>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</si>
  <si>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</si>
  <si>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</si>
  <si>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</si>
  <si>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</si>
  <si>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</si>
  <si>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</si>
  <si>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</si>
  <si>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</si>
  <si>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</si>
  <si>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</si>
  <si>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</si>
  <si>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</si>
  <si>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</si>
  <si>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</si>
  <si>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</si>
  <si>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</si>
  <si>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</si>
  <si>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</si>
  <si>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</si>
  <si>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</si>
  <si>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</si>
  <si>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</si>
  <si>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</si>
  <si>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</si>
  <si>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</si>
  <si>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</si>
  <si>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</si>
  <si>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</si>
  <si>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</si>
  <si>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</si>
  <si>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</si>
  <si>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</si>
  <si>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</si>
  <si>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</si>
  <si>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</si>
  <si>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</si>
  <si>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</si>
  <si>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</si>
  <si>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</si>
  <si>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</si>
  <si>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</si>
  <si>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</si>
  <si>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</si>
  <si>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</si>
  <si>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</si>
  <si>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</si>
  <si>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</si>
  <si>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</si>
  <si>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</si>
  <si>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</si>
  <si>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</si>
  <si>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</si>
  <si>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</si>
  <si>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</si>
  <si>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</si>
  <si>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</si>
  <si>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</si>
  <si>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</si>
  <si>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</si>
  <si>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</si>
  <si>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</si>
  <si>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</si>
  <si>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</si>
  <si>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</si>
  <si>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</si>
  <si>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</si>
  <si>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</si>
  <si>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</si>
  <si>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</si>
  <si>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</si>
  <si>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</si>
  <si>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</si>
  <si>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</si>
  <si>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</si>
  <si>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</si>
  <si>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</si>
  <si>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</si>
  <si>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</si>
  <si>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</si>
  <si>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</si>
  <si>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</si>
  <si>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</si>
  <si>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</si>
  <si>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</si>
  <si>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</si>
  <si>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</si>
  <si>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</si>
  <si>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</si>
  <si>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</si>
  <si>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</si>
  <si>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</si>
  <si>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</si>
  <si>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</si>
  <si>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</si>
  <si>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</si>
  <si>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</si>
  <si>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</si>
  <si>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</si>
  <si>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</si>
  <si>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</si>
  <si>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</si>
  <si>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</si>
  <si>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</si>
  <si>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</si>
  <si>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</si>
  <si>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</si>
  <si>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</si>
  <si>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</si>
  <si>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</si>
  <si>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</si>
  <si>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</si>
  <si>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</si>
  <si>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</si>
  <si>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</si>
  <si>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</si>
  <si>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</si>
  <si>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</si>
  <si>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</si>
  <si>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</si>
  <si>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</si>
  <si>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</si>
  <si>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</si>
  <si>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</si>
  <si>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</si>
  <si>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</si>
  <si>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</si>
  <si>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</si>
  <si>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</si>
  <si>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</si>
  <si>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</si>
  <si>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</si>
  <si>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</si>
  <si>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</si>
  <si>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</si>
  <si>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</si>
  <si>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</si>
  <si>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</si>
  <si>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</si>
  <si>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</si>
  <si>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</si>
  <si>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</si>
  <si>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</si>
  <si>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</si>
  <si>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</si>
  <si>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</si>
  <si>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</si>
  <si>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</si>
  <si>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</si>
  <si>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</si>
  <si>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</si>
  <si>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</si>
  <si>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</si>
  <si>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</si>
  <si>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</si>
  <si>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</si>
  <si>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</si>
  <si>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</si>
  <si>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</si>
  <si>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</si>
  <si>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</si>
  <si>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</si>
  <si>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</si>
  <si>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</si>
  <si>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</si>
  <si>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</si>
  <si>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</si>
  <si>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</si>
  <si>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</si>
  <si>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</si>
  <si>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</si>
  <si>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</si>
  <si>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</si>
  <si>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</si>
  <si>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</si>
  <si>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</si>
  <si>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</si>
  <si>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</si>
  <si>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</si>
  <si>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</si>
  <si>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</si>
  <si>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</si>
  <si>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</si>
  <si>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</si>
  <si>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</si>
  <si>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</si>
  <si>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</si>
  <si>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</si>
  <si>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</si>
  <si>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</si>
  <si>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</si>
  <si>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</si>
  <si>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</si>
  <si>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</si>
  <si>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</si>
  <si>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</si>
  <si>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</si>
  <si>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</si>
  <si>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</si>
  <si>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</si>
  <si>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</si>
  <si>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</si>
  <si>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</si>
  <si>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</si>
  <si>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</si>
  <si>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</si>
  <si>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</si>
  <si>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</si>
  <si>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</si>
  <si>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</si>
  <si>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</si>
  <si>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</si>
  <si>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</si>
  <si>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</si>
  <si>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</si>
  <si>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</si>
  <si>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</si>
  <si>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</si>
  <si>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</si>
  <si>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</si>
  <si>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</si>
  <si>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</si>
  <si>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</si>
  <si>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</si>
  <si>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</si>
  <si>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</si>
  <si>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</si>
  <si>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</si>
  <si>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</si>
  <si>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</si>
  <si>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</si>
  <si>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</si>
  <si>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</si>
  <si>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</si>
  <si>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</si>
  <si>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</si>
  <si>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</si>
  <si>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</si>
  <si>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</si>
  <si>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</si>
  <si>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</si>
  <si>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</si>
  <si>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</si>
  <si>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</si>
  <si>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</si>
  <si>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</si>
  <si>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</si>
  <si>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</si>
  <si>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</si>
  <si>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</si>
  <si>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</si>
  <si>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</si>
  <si>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</si>
  <si>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</si>
  <si>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</si>
  <si>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</si>
  <si>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</si>
  <si>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</si>
  <si>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</si>
  <si>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</si>
  <si>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</si>
  <si>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</si>
  <si>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</si>
  <si>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</si>
  <si>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</si>
  <si>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</si>
  <si>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</si>
  <si>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</si>
  <si>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</si>
  <si>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</si>
  <si>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</si>
  <si>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</si>
  <si>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</si>
  <si>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</si>
  <si>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</si>
  <si>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</si>
  <si>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</si>
  <si>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</si>
  <si>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</si>
  <si>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</si>
  <si>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</si>
  <si>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</si>
  <si>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</si>
  <si>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</si>
  <si>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</si>
  <si>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</si>
  <si>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</si>
  <si>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</si>
  <si>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</si>
  <si>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</si>
  <si>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</si>
  <si>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</si>
  <si>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</si>
  <si>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</si>
  <si>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</si>
  <si>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</si>
  <si>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</si>
  <si>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</si>
  <si>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</si>
  <si>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</si>
  <si>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</si>
  <si>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</si>
  <si>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</si>
  <si>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</si>
  <si>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</si>
  <si>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</si>
  <si>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</si>
  <si>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</si>
  <si>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</si>
  <si>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</si>
  <si>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</si>
  <si>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</si>
  <si>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</si>
  <si>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</si>
  <si>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</si>
  <si>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</si>
  <si>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</si>
  <si>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</si>
  <si>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</si>
  <si>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</si>
  <si>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</si>
  <si>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</si>
  <si>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</si>
  <si>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</si>
  <si>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</si>
  <si>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</si>
  <si>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</si>
  <si>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</si>
  <si>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</si>
  <si>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</si>
  <si>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</si>
  <si>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</si>
  <si>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</si>
  <si>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</si>
  <si>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</si>
  <si>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</si>
  <si>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</si>
  <si>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</si>
  <si>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</si>
  <si>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</si>
  <si>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</si>
  <si>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</si>
  <si>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</si>
  <si>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</si>
  <si>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</si>
  <si>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</si>
  <si>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</si>
  <si>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</si>
  <si>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</si>
  <si>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</si>
  <si>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</si>
  <si>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</si>
  <si>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</si>
  <si>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</si>
  <si>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</si>
  <si>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</si>
  <si>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</si>
  <si>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</si>
  <si>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</si>
  <si>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</si>
  <si>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</si>
  <si>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</si>
  <si>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</si>
  <si>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</si>
  <si>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</si>
  <si>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</si>
  <si>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</si>
  <si>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</si>
  <si>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</si>
  <si>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</si>
  <si>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</si>
  <si>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</si>
  <si>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</si>
  <si>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</si>
  <si>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</si>
  <si>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</si>
  <si>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</si>
  <si>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</si>
  <si>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</si>
  <si>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</si>
  <si>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</si>
  <si>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</si>
  <si>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</si>
  <si>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</si>
  <si>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</si>
  <si>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</si>
  <si>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</si>
  <si>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</si>
  <si>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</si>
  <si>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</si>
  <si>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</si>
  <si>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</si>
  <si>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</si>
  <si>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</si>
  <si>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</si>
  <si>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</si>
  <si>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</si>
  <si>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</si>
  <si>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</si>
  <si>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</si>
  <si>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</si>
  <si>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</si>
  <si>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</si>
  <si>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</si>
  <si>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</si>
  <si>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</si>
  <si>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</si>
  <si>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</si>
  <si>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</si>
  <si>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</si>
  <si>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</si>
  <si>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</si>
  <si>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</si>
  <si>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</si>
  <si>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</si>
  <si>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</si>
  <si>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</si>
  <si>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</si>
  <si>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</si>
  <si>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</si>
  <si>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</si>
  <si>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</si>
  <si>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</si>
  <si>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</si>
  <si>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</si>
  <si>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</si>
  <si>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</si>
  <si>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</si>
  <si>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</si>
  <si>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</si>
  <si>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</si>
  <si>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</si>
  <si>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</si>
  <si>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</si>
  <si>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</si>
  <si>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</si>
  <si>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</si>
  <si>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</si>
  <si>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</si>
  <si>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</si>
  <si>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</si>
  <si>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</si>
  <si>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</si>
  <si>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</si>
  <si>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</si>
  <si>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</si>
  <si>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</si>
  <si>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</si>
  <si>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</si>
  <si>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</si>
  <si>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</si>
  <si>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</si>
  <si>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</si>
  <si>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</si>
  <si>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</si>
  <si>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</si>
  <si>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</si>
  <si>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</si>
  <si>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</si>
  <si>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</si>
  <si>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</si>
  <si>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</si>
  <si>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</si>
  <si>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</si>
  <si>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</si>
  <si>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</si>
  <si>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</si>
  <si>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</si>
  <si>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</si>
  <si>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</si>
  <si>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</si>
  <si>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</si>
  <si>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</si>
  <si>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</si>
  <si>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</si>
  <si>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</si>
  <si>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</si>
  <si>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</si>
  <si>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</si>
  <si>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</si>
  <si>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</si>
  <si>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</si>
  <si>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</si>
  <si>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</si>
  <si>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</si>
  <si>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</si>
  <si>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</si>
  <si>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</si>
  <si>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</si>
  <si>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</si>
  <si>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</si>
  <si>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</si>
  <si>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</si>
  <si>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</si>
  <si>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</si>
  <si>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</si>
  <si>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</si>
  <si>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</si>
  <si>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</si>
  <si>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</si>
  <si>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</si>
  <si>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</si>
  <si>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</si>
  <si>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</si>
  <si>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</si>
  <si>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</si>
  <si>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</si>
  <si>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</si>
  <si>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</si>
  <si>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</si>
  <si>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</si>
  <si>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</si>
  <si>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</si>
  <si>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</si>
  <si>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</si>
  <si>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</si>
  <si>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</si>
  <si>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</si>
  <si>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</si>
  <si>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</si>
  <si>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</si>
  <si>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</si>
  <si>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</si>
  <si>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</si>
  <si>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</si>
  <si>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</si>
  <si>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</si>
  <si>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</si>
  <si>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</si>
  <si>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</si>
  <si>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</si>
  <si>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</si>
  <si>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</si>
  <si>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</si>
  <si>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</si>
  <si>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</si>
  <si>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</si>
  <si>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</si>
  <si>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</si>
  <si>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</si>
  <si>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</si>
  <si>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</si>
  <si>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</si>
  <si>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</si>
  <si>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</si>
  <si>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</si>
  <si>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</si>
  <si>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</si>
  <si>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</si>
  <si>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</si>
  <si>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</si>
  <si>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</si>
  <si>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</si>
  <si>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</si>
  <si>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</si>
  <si>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</si>
  <si>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</si>
  <si>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</si>
  <si>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</si>
  <si>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</si>
  <si>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</si>
  <si>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</si>
  <si>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</si>
  <si>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</si>
  <si>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</si>
  <si>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</si>
  <si>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</si>
  <si>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</si>
  <si>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</si>
  <si>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</si>
  <si>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</si>
  <si>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</si>
  <si>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</si>
  <si>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</si>
  <si>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</si>
  <si>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</si>
  <si>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</si>
  <si>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</si>
  <si>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</si>
  <si>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</si>
  <si>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</si>
  <si>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</si>
  <si>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</si>
  <si>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</si>
  <si>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</si>
  <si>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</si>
  <si>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</si>
  <si>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</si>
  <si>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</si>
  <si>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</si>
  <si>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</si>
  <si>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</si>
  <si>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</si>
  <si>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</si>
  <si>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</si>
  <si>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</si>
  <si>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</si>
  <si>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</si>
  <si>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</si>
  <si>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</si>
  <si>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</si>
  <si>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</si>
  <si>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</si>
  <si>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</si>
  <si>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</si>
  <si>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</si>
  <si>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</si>
  <si>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</si>
  <si>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</si>
  <si>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</si>
  <si>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</si>
  <si>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</si>
  <si>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</si>
  <si>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</si>
  <si>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</si>
  <si>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</si>
  <si>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</si>
  <si>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</si>
  <si>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</si>
  <si>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</si>
  <si>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</si>
  <si>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</si>
  <si>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</si>
  <si>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</si>
  <si>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</si>
  <si>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</si>
  <si>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</si>
  <si>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</si>
  <si>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</si>
  <si>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</si>
  <si>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</si>
  <si>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</si>
  <si>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</si>
  <si>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</si>
  <si>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</si>
  <si>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</si>
  <si>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</si>
  <si>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</si>
  <si>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</si>
  <si>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</si>
  <si>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</si>
  <si>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</si>
  <si>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</si>
  <si>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</si>
  <si>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</si>
  <si>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</si>
  <si>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</si>
  <si>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</si>
  <si>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</si>
  <si>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</si>
  <si>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</si>
  <si>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</si>
  <si>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</si>
  <si>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</si>
  <si>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</si>
  <si>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</si>
  <si>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</si>
  <si>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</si>
  <si>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</si>
  <si>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</si>
  <si>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</si>
  <si>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</si>
  <si>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</si>
  <si>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</si>
  <si>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</si>
  <si>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</si>
  <si>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</si>
  <si>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</si>
  <si>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</si>
  <si>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</si>
  <si>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</si>
  <si>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</si>
  <si>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</si>
  <si>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</si>
  <si>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</si>
  <si>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</si>
  <si>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</si>
  <si>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</si>
  <si>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</si>
  <si>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</si>
  <si>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</si>
  <si>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</si>
  <si>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</si>
  <si>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</si>
  <si>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</si>
  <si>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</si>
  <si>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</si>
  <si>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</si>
  <si>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</si>
  <si>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</si>
  <si>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</si>
  <si>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</si>
  <si>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</si>
  <si>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</si>
  <si>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</si>
  <si>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</si>
  <si>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</si>
  <si>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</si>
  <si>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</si>
  <si>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</si>
  <si>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</si>
  <si>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</si>
  <si>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</si>
  <si>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</si>
  <si>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</si>
  <si>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</si>
  <si>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</si>
  <si>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</si>
  <si>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</si>
  <si>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</si>
  <si>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</si>
  <si>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</si>
  <si>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</si>
  <si>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</si>
  <si>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</si>
  <si>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</si>
  <si>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</si>
  <si>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</si>
  <si>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</si>
  <si>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</si>
  <si>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</si>
  <si>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</si>
  <si>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</si>
  <si>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</si>
  <si>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</si>
  <si>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</si>
  <si>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</si>
  <si>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</si>
  <si>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</si>
  <si>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</si>
  <si>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</si>
  <si>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</si>
  <si>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</si>
  <si>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</si>
  <si>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</si>
  <si>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</si>
  <si>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</si>
  <si>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</si>
  <si>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</si>
  <si>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</si>
  <si>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</si>
  <si>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</si>
  <si>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</si>
  <si>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</si>
  <si>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</si>
  <si>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</si>
  <si>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</si>
  <si>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</si>
  <si>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</si>
  <si>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</si>
  <si>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</si>
  <si>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</si>
  <si>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</si>
  <si>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</si>
  <si>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</si>
  <si>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</si>
  <si>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</si>
  <si>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</si>
  <si>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</si>
  <si>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</si>
  <si>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</si>
  <si>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</si>
  <si>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</si>
  <si>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</si>
  <si>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</si>
  <si>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</si>
  <si>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</si>
  <si>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</si>
  <si>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</si>
  <si>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</si>
  <si>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</si>
  <si>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</si>
  <si>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</si>
  <si>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</si>
  <si>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</si>
  <si>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</si>
  <si>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</si>
  <si>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</si>
  <si>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</si>
  <si>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</si>
  <si>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</si>
  <si>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</si>
  <si>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</si>
  <si>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</si>
  <si>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</si>
  <si>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</si>
  <si>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</si>
  <si>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</si>
  <si>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</si>
  <si>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</si>
  <si>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</si>
  <si>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</si>
  <si>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</si>
  <si>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</si>
  <si>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</si>
  <si>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</si>
  <si>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</si>
  <si>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</si>
  <si>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</si>
  <si>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</si>
  <si>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</si>
  <si>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</si>
  <si>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</si>
  <si>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</si>
  <si>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</si>
  <si>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</si>
  <si>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</si>
  <si>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</si>
  <si>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</si>
  <si>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</si>
  <si>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</si>
  <si>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</si>
  <si>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</si>
  <si>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</si>
  <si>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</si>
  <si>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</si>
  <si>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</si>
  <si>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</si>
  <si>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</si>
  <si>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</si>
  <si>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</si>
  <si>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</si>
  <si>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</si>
  <si>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</si>
  <si>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</si>
  <si>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</si>
  <si>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</si>
  <si>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</si>
  <si>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</si>
  <si>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</si>
  <si>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</si>
  <si>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</si>
  <si>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</si>
  <si>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</si>
  <si>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</si>
  <si>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</si>
  <si>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</si>
  <si>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</si>
  <si>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</si>
  <si>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</si>
  <si>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</si>
  <si>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</si>
  <si>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</si>
  <si>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</si>
  <si>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</si>
  <si>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</si>
  <si>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</si>
  <si>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</si>
  <si>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</si>
  <si>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</si>
  <si>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</si>
  <si>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</si>
  <si>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</si>
  <si>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</si>
  <si>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</si>
  <si>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</si>
  <si>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</si>
  <si>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</si>
  <si>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</si>
  <si>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</si>
  <si>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</si>
  <si>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</si>
  <si>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</si>
  <si>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</si>
  <si>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</si>
  <si>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</si>
  <si>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</si>
  <si>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</si>
  <si>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</si>
  <si>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</si>
  <si>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</si>
  <si>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</si>
  <si>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</si>
  <si>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</si>
  <si>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</si>
  <si>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</si>
  <si>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</si>
  <si>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</si>
  <si>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</si>
  <si>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</si>
  <si>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</si>
  <si>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</si>
  <si>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</si>
  <si>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</si>
  <si>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</si>
  <si>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</si>
  <si>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</si>
  <si>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</si>
  <si>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</si>
  <si>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</si>
  <si>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</si>
  <si>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</si>
  <si>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</si>
  <si>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</si>
  <si>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</si>
  <si>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</si>
  <si>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</si>
  <si>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</si>
  <si>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</si>
  <si>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</si>
  <si>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</si>
  <si>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</si>
  <si>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</si>
  <si>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</si>
  <si>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</si>
  <si>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</si>
  <si>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</si>
  <si>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</si>
  <si>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</si>
  <si>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</si>
  <si>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</si>
  <si>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</si>
  <si>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</si>
  <si>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</si>
  <si>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</si>
  <si>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</si>
  <si>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</si>
  <si>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</si>
  <si>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</si>
  <si>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</si>
  <si>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</si>
  <si>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</si>
  <si>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</si>
  <si>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</si>
  <si>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</si>
  <si>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</si>
  <si>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</si>
  <si>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</si>
  <si>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</si>
  <si>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</si>
  <si>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</si>
  <si>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</si>
  <si>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</si>
  <si>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</si>
  <si>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</si>
  <si>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</si>
  <si>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</si>
  <si>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</si>
  <si>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</si>
  <si>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</si>
  <si>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</si>
  <si>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</si>
  <si>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</si>
  <si>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</si>
  <si>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</si>
  <si>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</si>
  <si>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</si>
  <si>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</si>
  <si>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</si>
  <si>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</si>
  <si>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</si>
  <si>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</si>
  <si>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</si>
  <si>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</si>
  <si>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</si>
  <si>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</si>
  <si>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</si>
  <si>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</si>
  <si>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</si>
  <si>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</si>
  <si>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</si>
  <si>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</si>
  <si>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</si>
  <si>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</si>
  <si>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</si>
  <si>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</si>
  <si>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</si>
  <si>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</si>
  <si>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</si>
  <si>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</si>
  <si>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</si>
  <si>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</si>
  <si>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</si>
  <si>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</si>
  <si>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</si>
  <si>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</si>
  <si>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</si>
  <si>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</si>
  <si>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</si>
  <si>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</si>
  <si>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</si>
  <si>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</si>
  <si>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</si>
  <si>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</si>
  <si>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</si>
  <si>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</si>
  <si>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</si>
  <si>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</si>
  <si>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</si>
  <si>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</si>
  <si>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</si>
  <si>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</si>
  <si>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</si>
  <si>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</si>
  <si>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</si>
  <si>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</si>
  <si>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</si>
  <si>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</si>
  <si>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</si>
  <si>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</si>
  <si>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</si>
  <si>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</si>
  <si>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</si>
  <si>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</si>
  <si>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</si>
  <si>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</si>
  <si>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</si>
  <si>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</si>
  <si>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</si>
  <si>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</si>
  <si>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</si>
  <si>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</si>
  <si>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</si>
  <si>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</si>
  <si>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</si>
  <si>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</si>
  <si>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</si>
  <si>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</si>
  <si>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</si>
  <si>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</si>
  <si>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</si>
  <si>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</si>
  <si>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</si>
  <si>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</si>
  <si>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</si>
  <si>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</si>
  <si>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</si>
  <si>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</si>
  <si>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</si>
  <si>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</si>
  <si>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</si>
  <si>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</si>
  <si>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</si>
  <si>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</si>
  <si>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</si>
  <si>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</si>
  <si>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</si>
  <si>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</si>
  <si>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</si>
  <si>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</si>
  <si>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</si>
  <si>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</si>
  <si>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</si>
  <si>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</si>
  <si>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</si>
  <si>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</si>
  <si>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</si>
  <si>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</si>
  <si>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</si>
  <si>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</si>
  <si>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</si>
  <si>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</si>
  <si>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</si>
  <si>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</si>
  <si>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</si>
  <si>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</si>
  <si>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</si>
  <si>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</si>
  <si>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</si>
  <si>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</si>
  <si>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</si>
  <si>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</si>
  <si>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</si>
  <si>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</si>
  <si>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</si>
  <si>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</si>
  <si>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</si>
  <si>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</si>
  <si>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</si>
  <si>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</si>
  <si>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</si>
  <si>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</si>
  <si>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</si>
  <si>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</si>
  <si>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</si>
  <si>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</si>
  <si>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</si>
  <si>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</si>
  <si>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</si>
  <si>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</si>
  <si>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</si>
  <si>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</si>
  <si>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</si>
  <si>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</si>
  <si>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</si>
  <si>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</si>
  <si>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</si>
  <si>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</si>
  <si>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</si>
  <si>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</si>
  <si>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</si>
  <si>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</si>
  <si>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</si>
  <si>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</si>
  <si>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</si>
  <si>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</si>
  <si>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</si>
  <si>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</si>
  <si>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</si>
  <si>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</si>
  <si>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</si>
  <si>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</si>
  <si>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</si>
  <si>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</si>
  <si>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</si>
  <si>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</si>
  <si>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</si>
  <si>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</si>
  <si>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</si>
  <si>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</si>
  <si>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</si>
  <si>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</si>
  <si>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</si>
  <si>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</si>
  <si>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</si>
  <si>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</si>
  <si>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</si>
  <si>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</si>
  <si>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</si>
  <si>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</si>
  <si>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</si>
  <si>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</si>
  <si>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</si>
  <si>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</si>
  <si>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</si>
  <si>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</si>
  <si>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</si>
  <si>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</si>
  <si>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</si>
  <si>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</si>
  <si>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</si>
  <si>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</si>
  <si>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</si>
  <si>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</si>
  <si>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</si>
  <si>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</si>
  <si>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</si>
  <si>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</si>
  <si>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</si>
  <si>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</si>
  <si>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</si>
  <si>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</si>
  <si>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</si>
  <si>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</si>
  <si>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</si>
  <si>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</si>
  <si>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</si>
  <si>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</si>
  <si>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</si>
  <si>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</si>
  <si>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</si>
  <si>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</si>
  <si>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</si>
  <si>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</si>
  <si>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</si>
  <si>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</si>
  <si>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</si>
  <si>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</si>
  <si>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</si>
  <si>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</si>
  <si>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</si>
  <si>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</si>
  <si>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</si>
  <si>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</si>
  <si>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</si>
  <si>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</si>
  <si>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</si>
  <si>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</si>
  <si>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</si>
  <si>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</si>
  <si>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</si>
  <si>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</si>
  <si>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</si>
  <si>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</si>
  <si>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</si>
  <si>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</si>
  <si>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</si>
  <si>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</si>
  <si>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</si>
  <si>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</si>
  <si>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</si>
  <si>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</si>
  <si>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</si>
  <si>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</si>
  <si>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</si>
  <si>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</si>
  <si>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</si>
  <si>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</si>
  <si>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</si>
  <si>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</si>
  <si>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</si>
  <si>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</si>
  <si>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</si>
  <si>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</si>
  <si>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</si>
  <si>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</si>
  <si>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</si>
  <si>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</si>
  <si>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</si>
  <si>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</si>
  <si>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</si>
  <si>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</si>
  <si>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</si>
  <si>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</si>
  <si>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</si>
  <si>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</si>
  <si>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</si>
  <si>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</si>
  <si>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</si>
  <si>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</si>
  <si>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</si>
  <si>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</si>
  <si>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</si>
  <si>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</si>
  <si>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</si>
  <si>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</si>
  <si>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</si>
  <si>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</si>
  <si>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</si>
  <si>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</si>
  <si>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</si>
  <si>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</si>
  <si>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</si>
  <si>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</si>
  <si>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</si>
  <si>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</si>
  <si>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</si>
  <si>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</si>
  <si>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</si>
  <si>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</si>
  <si>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</si>
  <si>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</si>
  <si>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</si>
  <si>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</si>
  <si>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</si>
  <si>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</si>
  <si>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</si>
  <si>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</si>
  <si>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</si>
  <si>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</si>
  <si>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</si>
  <si>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</si>
  <si>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</si>
  <si>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</si>
  <si>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</si>
  <si>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</si>
  <si>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</si>
  <si>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</si>
  <si>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</si>
  <si>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</si>
  <si>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</si>
  <si>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</si>
  <si>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</si>
  <si>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</si>
  <si>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</si>
  <si>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</si>
  <si>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</si>
  <si>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</si>
  <si>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</si>
  <si>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</si>
  <si>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</si>
  <si>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</si>
  <si>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</si>
  <si>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</si>
  <si>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</si>
  <si>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</si>
  <si>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</si>
  <si>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</si>
  <si>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</si>
  <si>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</si>
  <si>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</si>
  <si>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</si>
  <si>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</si>
  <si>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</si>
  <si>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</si>
  <si>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</si>
  <si>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</si>
  <si>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</si>
  <si>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</si>
  <si>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</si>
  <si>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</si>
  <si>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</si>
  <si>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</si>
  <si>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</si>
  <si>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</si>
  <si>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</si>
  <si>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</si>
  <si>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</si>
  <si>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</si>
  <si>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</si>
  <si>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</si>
  <si>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</si>
  <si>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</si>
  <si>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</si>
  <si>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</si>
  <si>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</si>
  <si>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</si>
  <si>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</si>
  <si>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</si>
  <si>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</si>
  <si>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</si>
  <si>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</si>
  <si>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</si>
  <si>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</si>
  <si>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</si>
  <si>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</si>
  <si>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</si>
  <si>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</si>
  <si>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</si>
  <si>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</si>
  <si>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</si>
  <si>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</si>
  <si>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</si>
  <si>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</si>
  <si>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</si>
  <si>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</si>
  <si>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</si>
  <si>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</si>
  <si>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</si>
  <si>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</si>
  <si>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</si>
  <si>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</si>
  <si>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</si>
  <si>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</si>
  <si>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</si>
  <si>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</si>
  <si>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</si>
  <si>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</si>
  <si>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</si>
  <si>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</si>
  <si>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</si>
  <si>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</si>
  <si>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</si>
  <si>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</si>
  <si>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</si>
  <si>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</si>
  <si>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</si>
  <si>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</si>
  <si>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</si>
  <si>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</si>
  <si>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</si>
  <si>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</si>
  <si>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</si>
  <si>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</si>
  <si>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</si>
  <si>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</si>
  <si>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</si>
  <si>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</si>
  <si>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</si>
  <si>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</si>
  <si>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</si>
  <si>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</si>
  <si>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</si>
  <si>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</si>
  <si>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</si>
  <si>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</si>
  <si>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</si>
  <si>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</si>
  <si>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</si>
  <si>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</si>
  <si>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</si>
  <si>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</si>
  <si>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</si>
  <si>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</si>
  <si>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</si>
  <si>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</si>
  <si>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</si>
  <si>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</si>
  <si>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</si>
  <si>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</si>
  <si>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</si>
  <si>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</si>
  <si>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</si>
  <si>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</si>
  <si>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</si>
  <si>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</si>
  <si>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</si>
  <si>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</si>
  <si>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</si>
  <si>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</si>
  <si>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</si>
  <si>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</si>
  <si>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</si>
  <si>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</si>
  <si>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</si>
  <si>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</si>
  <si>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</si>
  <si>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</si>
  <si>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</si>
  <si>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</si>
  <si>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</si>
  <si>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</si>
  <si>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</si>
  <si>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</si>
  <si>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</si>
  <si>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</si>
  <si>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</si>
  <si>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</si>
  <si>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</si>
  <si>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</si>
  <si>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</si>
  <si>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</si>
  <si>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</si>
  <si>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</si>
  <si>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</si>
  <si>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</si>
  <si>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</si>
  <si>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</si>
  <si>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</si>
  <si>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</si>
  <si>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</si>
  <si>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</si>
  <si>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</si>
  <si>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</si>
  <si>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</si>
  <si>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</si>
  <si>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</si>
  <si>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</si>
  <si>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</si>
  <si>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</si>
  <si>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</si>
  <si>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</si>
  <si>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</si>
  <si>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</si>
  <si>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</si>
  <si>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</si>
  <si>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</si>
  <si>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</si>
  <si>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</si>
  <si>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</si>
  <si>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</si>
  <si>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</si>
  <si>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</si>
  <si>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</si>
  <si>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</si>
  <si>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</si>
  <si>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</si>
  <si>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</si>
  <si>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</si>
  <si>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</si>
  <si>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</si>
  <si>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</si>
  <si>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</si>
  <si>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</si>
  <si>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</si>
  <si>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</si>
  <si>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</si>
  <si>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</si>
  <si>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</si>
  <si>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</si>
  <si>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</si>
  <si>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</si>
  <si>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</si>
  <si>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</si>
  <si>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</si>
  <si>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</si>
  <si>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</si>
  <si>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</si>
  <si>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</si>
  <si>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</si>
  <si>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</si>
  <si>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</si>
  <si>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</si>
  <si>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</si>
  <si>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</si>
  <si>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</si>
  <si>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</si>
  <si>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</si>
  <si>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</si>
  <si>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</si>
  <si>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</si>
  <si>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</si>
  <si>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</si>
  <si>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</si>
  <si>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</si>
  <si>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</si>
  <si>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</si>
  <si>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</si>
  <si>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</si>
  <si>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</si>
  <si>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</si>
  <si>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</si>
  <si>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</si>
  <si>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</si>
  <si>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</si>
  <si>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</si>
  <si>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</si>
  <si>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</si>
  <si>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</si>
  <si>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</si>
  <si>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</si>
  <si>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</si>
  <si>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</si>
  <si>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</si>
  <si>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</si>
  <si>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</si>
  <si>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</si>
  <si>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</si>
  <si>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</si>
  <si>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</si>
  <si>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</si>
  <si>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</si>
  <si>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</si>
  <si>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</si>
  <si>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</si>
  <si>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</si>
  <si>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</si>
  <si>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</si>
  <si>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</si>
  <si>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</si>
  <si>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</si>
  <si>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</si>
  <si>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</si>
  <si>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</si>
  <si>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</si>
  <si>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</si>
  <si>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</si>
  <si>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</si>
  <si>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</si>
  <si>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</si>
  <si>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</si>
  <si>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</si>
  <si>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</si>
  <si>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</si>
  <si>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</si>
  <si>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</si>
  <si>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</si>
  <si>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</si>
  <si>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</si>
  <si>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</si>
  <si>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</si>
  <si>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</si>
  <si>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</si>
  <si>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</si>
  <si>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</si>
  <si>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</si>
  <si>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</si>
  <si>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</si>
  <si>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</si>
  <si>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</si>
  <si>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</si>
  <si>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</si>
  <si>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</si>
  <si>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</si>
  <si>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</si>
  <si>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</si>
  <si>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</si>
  <si>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</si>
  <si>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</si>
  <si>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</si>
  <si>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</si>
  <si>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</si>
  <si>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</si>
  <si>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</si>
  <si>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</si>
  <si>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</si>
  <si>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</si>
  <si>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</si>
  <si>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</si>
  <si>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</si>
  <si>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</si>
  <si>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</si>
  <si>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</si>
  <si>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</si>
  <si>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</si>
  <si>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</si>
  <si>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</si>
  <si>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</si>
  <si>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</si>
  <si>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</si>
  <si>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</si>
  <si>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</si>
  <si>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</si>
  <si>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</si>
  <si>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</si>
  <si>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</si>
  <si>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</si>
  <si>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</si>
  <si>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</si>
  <si>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</si>
  <si>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</si>
  <si>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</si>
  <si>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</si>
  <si>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</si>
  <si>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</si>
  <si>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</si>
  <si>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</si>
  <si>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</si>
  <si>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</si>
  <si>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</si>
  <si>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</si>
  <si>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</si>
  <si>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</si>
  <si>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</si>
  <si>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</si>
  <si>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</si>
  <si>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</si>
  <si>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</si>
  <si>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</si>
  <si>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</si>
  <si>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</si>
  <si>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</si>
  <si>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</si>
  <si>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</si>
  <si>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</si>
  <si>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</si>
  <si>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</si>
  <si>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</si>
  <si>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</si>
  <si>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</si>
  <si>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</si>
  <si>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</si>
  <si>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</si>
  <si>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</si>
  <si>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</si>
  <si>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</si>
  <si>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</si>
  <si>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</si>
  <si>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</si>
  <si>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</si>
  <si>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</si>
  <si>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</si>
  <si>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</si>
  <si>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</si>
  <si>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</si>
  <si>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</si>
  <si>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</si>
  <si>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</si>
  <si>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</si>
  <si>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</si>
  <si>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</si>
  <si>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</si>
  <si>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</si>
  <si>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</si>
  <si>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</si>
  <si>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</si>
  <si>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</si>
  <si>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</si>
  <si>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</si>
  <si>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</si>
  <si>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</si>
  <si>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</si>
  <si>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</si>
  <si>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</si>
  <si>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</si>
  <si>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</si>
  <si>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</si>
  <si>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</si>
  <si>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</si>
  <si>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</si>
  <si>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</si>
  <si>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</si>
  <si>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</si>
  <si>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</si>
  <si>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</si>
  <si>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</si>
  <si>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</si>
  <si>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</si>
  <si>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</si>
  <si>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</si>
  <si>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</si>
  <si>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</si>
  <si>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</si>
  <si>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</si>
  <si>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</si>
  <si>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</si>
  <si>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</si>
  <si>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</si>
  <si>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</si>
  <si>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</si>
  <si>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</si>
  <si>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</si>
  <si>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</si>
  <si>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</si>
  <si>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</si>
  <si>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</si>
  <si>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</si>
  <si>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</si>
  <si>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</si>
  <si>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</si>
  <si>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</si>
  <si>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</si>
  <si>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</si>
  <si>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</si>
  <si>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</si>
  <si>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</si>
  <si>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</si>
  <si>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</si>
  <si>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</si>
  <si>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</si>
  <si>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</si>
  <si>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</si>
  <si>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</si>
  <si>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</si>
  <si>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</si>
  <si>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</si>
  <si>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</si>
  <si>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</si>
  <si>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</si>
  <si>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</si>
  <si>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</si>
  <si>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</si>
  <si>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</si>
  <si>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</si>
  <si>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</si>
  <si>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</si>
  <si>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</si>
  <si>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</si>
  <si>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</si>
  <si>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</si>
  <si>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</si>
  <si>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</si>
  <si>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</si>
  <si>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</si>
  <si>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</si>
  <si>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</si>
  <si>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</si>
  <si>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</si>
  <si>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</si>
  <si>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</si>
  <si>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</si>
  <si>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</si>
  <si>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</si>
  <si>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</si>
  <si>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</si>
  <si>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</si>
  <si>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</si>
  <si>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</si>
  <si>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</si>
  <si>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</si>
  <si>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</si>
  <si>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</si>
  <si>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</si>
  <si>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</si>
  <si>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</si>
  <si>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</si>
  <si>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</si>
  <si>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</si>
  <si>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</si>
  <si>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</si>
  <si>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</si>
  <si>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</si>
  <si>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</si>
  <si>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</si>
  <si>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</si>
  <si>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</si>
  <si>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</si>
  <si>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</si>
  <si>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</si>
  <si>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</si>
  <si>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</si>
  <si>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</si>
  <si>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</si>
  <si>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</si>
  <si>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</si>
  <si>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</si>
  <si>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</si>
  <si>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</si>
  <si>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</si>
  <si>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</si>
  <si>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</si>
  <si>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</si>
  <si>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</si>
  <si>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</si>
  <si>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</si>
  <si>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</si>
  <si>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</si>
  <si>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</si>
  <si>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</si>
  <si>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</si>
  <si>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</si>
  <si>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</si>
  <si>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</si>
  <si>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</si>
  <si>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</si>
  <si>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</si>
  <si>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</si>
  <si>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</si>
  <si>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</si>
  <si>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</si>
  <si>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</si>
  <si>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</si>
  <si>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</si>
  <si>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</si>
  <si>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</si>
  <si>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</si>
  <si>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</si>
  <si>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</si>
  <si>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</si>
  <si>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</si>
  <si>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</si>
  <si>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</si>
  <si>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</si>
  <si>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</si>
  <si>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</si>
  <si>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</si>
  <si>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</si>
  <si>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</si>
  <si>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</si>
  <si>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</si>
  <si>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</si>
  <si>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</si>
  <si>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</si>
  <si>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</si>
  <si>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</si>
  <si>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</si>
  <si>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</si>
  <si>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</si>
  <si>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</si>
  <si>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</si>
  <si>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</si>
  <si>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</si>
  <si>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</si>
  <si>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</si>
  <si>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</si>
  <si>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</si>
  <si>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</si>
  <si>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</si>
  <si>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</si>
  <si>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</si>
  <si>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</si>
  <si>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</si>
  <si>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</si>
  <si>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</si>
  <si>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</si>
  <si>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</si>
  <si>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</si>
  <si>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</si>
  <si>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</si>
  <si>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</si>
  <si>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</si>
  <si>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</si>
  <si>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</si>
  <si>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</si>
  <si>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</si>
  <si>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</si>
  <si>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</si>
  <si>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</si>
  <si>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</si>
  <si>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</si>
  <si>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</si>
  <si>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</si>
  <si>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</si>
  <si>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</si>
  <si>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</si>
  <si>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</si>
  <si>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</si>
  <si>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</si>
  <si>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</si>
  <si>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</si>
  <si>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</si>
  <si>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</si>
  <si>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</si>
  <si>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</si>
  <si>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</si>
  <si>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</si>
  <si>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</si>
  <si>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</si>
  <si>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</si>
  <si>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</si>
  <si>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</si>
  <si>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</si>
  <si>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</si>
  <si>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</si>
  <si>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</si>
  <si>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</si>
  <si>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</si>
  <si>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</si>
  <si>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</si>
  <si>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</si>
  <si>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</si>
  <si>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</si>
  <si>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</si>
  <si>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</si>
  <si>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</si>
  <si>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</si>
  <si>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</si>
  <si>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</si>
  <si>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</si>
  <si>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</si>
  <si>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</si>
  <si>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</si>
  <si>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</si>
  <si>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</si>
  <si>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</si>
  <si>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</si>
  <si>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</si>
  <si>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</si>
  <si>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</si>
  <si>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</si>
  <si>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</si>
  <si>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</si>
  <si>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</si>
  <si>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</si>
  <si>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</si>
  <si>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</si>
  <si>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</si>
  <si>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</si>
  <si>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</si>
  <si>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</si>
  <si>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</si>
  <si>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</si>
  <si>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</si>
  <si>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</si>
  <si>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</si>
  <si>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</si>
  <si>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</si>
  <si>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</si>
  <si>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</si>
  <si>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</si>
  <si>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</si>
  <si>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</si>
  <si>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</si>
  <si>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</si>
  <si>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</si>
  <si>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</si>
  <si>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</si>
  <si>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</si>
  <si>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</si>
  <si>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</si>
  <si>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</si>
  <si>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</si>
  <si>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</si>
  <si>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</si>
  <si>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</si>
  <si>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</si>
  <si>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</si>
  <si>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</si>
  <si>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</si>
  <si>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</si>
  <si>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</si>
  <si>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</si>
  <si>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</si>
  <si>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</si>
  <si>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</si>
  <si>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</si>
  <si>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</si>
  <si>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</si>
  <si>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</si>
  <si>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</si>
  <si>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</si>
  <si>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</si>
  <si>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</si>
  <si>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</si>
  <si>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</si>
  <si>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</si>
  <si>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</si>
  <si>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</si>
  <si>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</si>
  <si>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</si>
  <si>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</si>
  <si>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</si>
  <si>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</si>
  <si>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</si>
  <si>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</si>
  <si>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</si>
  <si>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</si>
  <si>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</si>
  <si>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</si>
  <si>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</si>
  <si>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</si>
  <si>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</si>
  <si>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</si>
  <si>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</si>
  <si>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</si>
  <si>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</si>
  <si>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</si>
  <si>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</si>
  <si>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</si>
  <si>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</si>
  <si>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</si>
  <si>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</si>
  <si>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</si>
  <si>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</si>
  <si>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</si>
  <si>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</si>
  <si>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</si>
  <si>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</si>
  <si>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</si>
  <si>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</si>
  <si>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</si>
  <si>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</si>
  <si>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</si>
  <si>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</si>
  <si>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</si>
  <si>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</si>
  <si>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</si>
  <si>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</si>
  <si>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</si>
  <si>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</si>
  <si>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</si>
  <si>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</si>
  <si>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</si>
  <si>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</si>
  <si>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</si>
  <si>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</si>
  <si>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</si>
  <si>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</si>
  <si>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</si>
  <si>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</si>
  <si>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</si>
  <si>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</si>
  <si>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</si>
  <si>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</si>
  <si>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</si>
  <si>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</si>
  <si>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</si>
  <si>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</si>
  <si>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</si>
  <si>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</si>
  <si>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</si>
  <si>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</si>
  <si>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</si>
  <si>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</si>
  <si>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</si>
  <si>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</si>
  <si>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</si>
  <si>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</si>
  <si>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</si>
  <si>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</si>
  <si>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</si>
  <si>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</si>
  <si>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</si>
  <si>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</si>
  <si>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</si>
  <si>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</si>
  <si>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</si>
  <si>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</si>
  <si>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</si>
  <si>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</si>
  <si>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</si>
  <si>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</si>
  <si>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</si>
  <si>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</si>
  <si>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</si>
  <si>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</si>
  <si>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</si>
  <si>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</si>
  <si>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</si>
  <si>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</si>
  <si>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</si>
  <si>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</si>
  <si>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</si>
  <si>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</si>
  <si>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</si>
  <si>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</si>
  <si>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</si>
  <si>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</si>
  <si>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</si>
  <si>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</si>
  <si>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</si>
  <si>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</si>
  <si>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</si>
  <si>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</si>
  <si>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</si>
  <si>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</si>
  <si>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</si>
  <si>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</si>
  <si>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</si>
  <si>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</si>
  <si>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</si>
  <si>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</si>
  <si>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</si>
  <si>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</si>
  <si>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</si>
  <si>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</si>
  <si>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</si>
  <si>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</si>
  <si>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</si>
  <si>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</si>
  <si>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</si>
  <si>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</si>
  <si>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</si>
  <si>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</si>
  <si>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</si>
  <si>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</si>
  <si>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</si>
  <si>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</si>
  <si>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</si>
  <si>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</si>
  <si>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</si>
  <si>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</si>
  <si>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</si>
  <si>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</si>
  <si>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</si>
  <si>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</si>
  <si>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</si>
  <si>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</si>
  <si>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</si>
  <si>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</si>
  <si>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</si>
  <si>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</si>
  <si>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</si>
  <si>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</si>
  <si>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</si>
  <si>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</si>
  <si>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</si>
  <si>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</si>
  <si>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</si>
  <si>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</si>
  <si>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</si>
  <si>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</si>
  <si>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</si>
  <si>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</si>
  <si>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</si>
  <si>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</si>
  <si>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</si>
  <si>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</si>
  <si>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</si>
  <si>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</si>
  <si>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</si>
  <si>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</si>
  <si>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</si>
  <si>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</si>
  <si>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</si>
  <si>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</si>
  <si>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</si>
  <si>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</si>
  <si>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</si>
  <si>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</si>
  <si>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</si>
  <si>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</si>
  <si>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</si>
  <si>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</si>
  <si>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</si>
  <si>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</si>
  <si>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</si>
  <si>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</si>
  <si>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</si>
  <si>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</si>
  <si>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</si>
  <si>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</si>
  <si>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</si>
  <si>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</si>
  <si>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</si>
  <si>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</si>
  <si>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</si>
  <si>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</si>
  <si>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</si>
  <si>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</si>
  <si>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</si>
  <si>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</si>
  <si>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</si>
  <si>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</si>
  <si>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</si>
  <si>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</si>
  <si>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</si>
  <si>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</si>
  <si>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</si>
  <si>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</si>
  <si>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</si>
  <si>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</si>
  <si>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</si>
  <si>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</si>
  <si>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</si>
  <si>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</si>
  <si>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</si>
  <si>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</si>
  <si>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</si>
  <si>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</si>
  <si>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</si>
  <si>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</si>
  <si>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</si>
  <si>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</si>
  <si>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</si>
  <si>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</si>
  <si>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</si>
  <si>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</si>
  <si>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</si>
  <si>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</si>
  <si>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</si>
  <si>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</si>
  <si>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</si>
  <si>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</si>
  <si>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</si>
  <si>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</si>
  <si>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</si>
  <si>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</si>
  <si>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</si>
  <si>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</si>
  <si>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</si>
  <si>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</si>
  <si>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</si>
  <si>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</si>
  <si>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</si>
  <si>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</si>
  <si>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</si>
  <si>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</si>
  <si>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</si>
  <si>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</si>
  <si>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</si>
  <si>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</si>
  <si>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</si>
  <si>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</si>
  <si>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</si>
  <si>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</si>
  <si>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</si>
  <si>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</si>
  <si>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</si>
  <si>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</si>
  <si>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</si>
  <si>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</si>
  <si>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</si>
  <si>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</si>
  <si>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</si>
  <si>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</si>
  <si>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</si>
  <si>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</si>
  <si>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</si>
  <si>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</si>
  <si>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</si>
  <si>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</si>
  <si>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</si>
  <si>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</si>
  <si>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</si>
  <si>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</si>
  <si>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</si>
  <si>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</si>
  <si>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</si>
  <si>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</si>
  <si>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</si>
  <si>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</si>
  <si>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</si>
  <si>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</si>
  <si>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</si>
  <si>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</si>
  <si>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</si>
  <si>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</si>
  <si>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</si>
  <si>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</si>
  <si>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</si>
  <si>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</si>
  <si>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</si>
  <si>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</si>
  <si>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</si>
  <si>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</si>
  <si>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</si>
  <si>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</si>
  <si>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</si>
  <si>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</si>
  <si>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</si>
  <si>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</si>
  <si>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</si>
  <si>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</si>
  <si>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</si>
  <si>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</si>
  <si>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</si>
  <si>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</si>
  <si>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</si>
  <si>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</si>
  <si>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</si>
  <si>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</si>
  <si>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</si>
  <si>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</si>
  <si>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</si>
  <si>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</si>
  <si>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</si>
  <si>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</si>
  <si>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</si>
  <si>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</si>
  <si>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</si>
  <si>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</si>
  <si>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</si>
  <si>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</si>
  <si>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</si>
  <si>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</si>
  <si>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</si>
  <si>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</si>
  <si>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</si>
  <si>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</si>
  <si>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</si>
  <si>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</si>
  <si>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</si>
  <si>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</si>
  <si>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</si>
  <si>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</si>
  <si>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</si>
  <si>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</si>
  <si>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</si>
  <si>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</si>
  <si>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</si>
  <si>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</si>
  <si>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</si>
  <si>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</si>
  <si>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</si>
  <si>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</si>
  <si>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</si>
  <si>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</si>
  <si>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</si>
  <si>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</si>
  <si>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</si>
  <si>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</si>
  <si>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</si>
  <si>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</si>
  <si>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</si>
  <si>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</si>
  <si>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</si>
  <si>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</si>
  <si>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</si>
  <si>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</si>
  <si>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</si>
  <si>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</si>
  <si>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</si>
  <si>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</si>
  <si>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</si>
  <si>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</si>
  <si>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</si>
  <si>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</si>
  <si>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</si>
  <si>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</si>
  <si>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</si>
  <si>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</si>
  <si>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</si>
  <si>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</si>
  <si>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</si>
  <si>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</si>
  <si>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</si>
  <si>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</si>
  <si>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</si>
  <si>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</si>
  <si>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</si>
  <si>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</si>
  <si>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</si>
  <si>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</si>
  <si>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</si>
  <si>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</si>
  <si>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</si>
  <si>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</si>
  <si>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</si>
  <si>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</si>
  <si>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</si>
  <si>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</si>
  <si>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</si>
  <si>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</si>
  <si>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</si>
  <si>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</si>
  <si>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</si>
  <si>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</si>
  <si>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</si>
  <si>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</si>
  <si>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</si>
  <si>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</si>
  <si>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</si>
  <si>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</si>
  <si>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</si>
  <si>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</si>
  <si>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</si>
  <si>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</si>
  <si>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</si>
  <si>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</si>
  <si>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</si>
  <si>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</si>
  <si>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</si>
  <si>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</si>
  <si>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</si>
  <si>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</si>
  <si>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</si>
  <si>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</si>
  <si>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</si>
  <si>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</si>
  <si>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</si>
  <si>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</si>
  <si>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</si>
  <si>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</si>
  <si>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</si>
  <si>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</si>
  <si>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</si>
  <si>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</si>
  <si>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</si>
  <si>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</si>
  <si>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</si>
  <si>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</si>
  <si>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</si>
  <si>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</si>
  <si>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</si>
  <si>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</si>
  <si>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</si>
  <si>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</si>
  <si>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</si>
  <si>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</si>
  <si>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</si>
  <si>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</si>
  <si>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</si>
  <si>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</si>
  <si>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</si>
  <si>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</si>
  <si>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</si>
  <si>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</si>
  <si>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</si>
  <si>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</si>
  <si>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</si>
  <si>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</si>
  <si>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</si>
  <si>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</si>
  <si>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</si>
  <si>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</si>
  <si>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</si>
  <si>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</si>
  <si>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</si>
  <si>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</si>
  <si>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</si>
  <si>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</si>
  <si>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</si>
  <si>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</si>
  <si>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</si>
  <si>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</si>
  <si>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</si>
  <si>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</si>
  <si>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</si>
  <si>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</si>
  <si>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</si>
  <si>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</si>
  <si>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</si>
  <si>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</si>
  <si>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</si>
  <si>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</si>
  <si>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</si>
  <si>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</si>
  <si>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</si>
  <si>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</si>
  <si>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</si>
  <si>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</si>
  <si>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</si>
  <si>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</si>
  <si>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</si>
  <si>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</si>
  <si>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</si>
  <si>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</si>
  <si>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</si>
  <si>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</si>
  <si>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</si>
  <si>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</si>
  <si>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</si>
  <si>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</si>
  <si>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</si>
  <si>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</si>
  <si>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</si>
  <si>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</si>
  <si>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</si>
  <si>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</si>
  <si>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</si>
  <si>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</si>
  <si>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</si>
  <si>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</si>
  <si>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</si>
  <si>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</si>
  <si>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</si>
  <si>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</si>
  <si>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</si>
  <si>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</si>
  <si>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</si>
  <si>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</si>
  <si>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</si>
  <si>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</si>
  <si>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</si>
  <si>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</si>
  <si>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</si>
  <si>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</si>
  <si>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</si>
  <si>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</si>
  <si>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</si>
  <si>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</si>
  <si>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</si>
  <si>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</si>
  <si>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</si>
  <si>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</si>
  <si>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</si>
  <si>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</si>
  <si>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</si>
  <si>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</si>
  <si>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</si>
  <si>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</si>
  <si>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</si>
  <si>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</si>
  <si>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</si>
  <si>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</si>
  <si>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</si>
  <si>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</si>
  <si>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</si>
  <si>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</si>
  <si>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</si>
  <si>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</si>
  <si>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</si>
  <si>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</si>
  <si>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</si>
  <si>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</si>
  <si>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</si>
  <si>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</si>
  <si>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</si>
  <si>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</si>
  <si>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</si>
  <si>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</si>
  <si>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</si>
  <si>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</si>
  <si>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</si>
  <si>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</si>
  <si>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</si>
  <si>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</si>
  <si>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</si>
  <si>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</si>
  <si>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</si>
  <si>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</si>
  <si>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</si>
  <si>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</si>
  <si>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</si>
  <si>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</si>
  <si>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</si>
  <si>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</si>
  <si>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</si>
  <si>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</si>
  <si>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</si>
  <si>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</si>
  <si>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</si>
  <si>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</si>
  <si>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</si>
  <si>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</si>
  <si>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</si>
  <si>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</si>
  <si>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</si>
  <si>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</si>
  <si>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</si>
  <si>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</si>
  <si>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</si>
  <si>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</si>
  <si>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</si>
  <si>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</si>
  <si>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</si>
  <si>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</si>
  <si>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</si>
  <si>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</si>
  <si>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</si>
  <si>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</si>
  <si>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</si>
  <si>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</si>
  <si>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</si>
  <si>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</si>
  <si>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</si>
  <si>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</si>
  <si>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</si>
  <si>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</si>
  <si>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</si>
  <si>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</si>
  <si>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</si>
  <si>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</si>
  <si>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</si>
  <si>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</si>
  <si>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</si>
  <si>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</si>
  <si>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</si>
  <si>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</si>
  <si>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</si>
  <si>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</si>
  <si>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</si>
  <si>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</si>
  <si>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</si>
  <si>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</si>
  <si>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</si>
  <si>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</si>
  <si>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</si>
  <si>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</si>
  <si>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</si>
  <si>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</si>
  <si>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</si>
  <si>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</si>
  <si>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</si>
  <si>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</si>
  <si>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</si>
  <si>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</si>
  <si>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</si>
  <si>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</si>
  <si>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</si>
  <si>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</si>
  <si>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</si>
  <si>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</si>
  <si>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</si>
  <si>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</si>
  <si>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</si>
  <si>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</si>
  <si>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</si>
  <si>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</si>
  <si>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</si>
  <si>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</si>
  <si>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</si>
  <si>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</si>
  <si>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</si>
  <si>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</si>
  <si>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</si>
  <si>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</si>
  <si>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</si>
  <si>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</si>
  <si>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</si>
  <si>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</si>
  <si>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</si>
  <si>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</si>
  <si>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</si>
  <si>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</si>
  <si>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</si>
  <si>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</si>
  <si>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</si>
  <si>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</si>
  <si>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</si>
  <si>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</si>
  <si>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</si>
  <si>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</si>
  <si>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</si>
  <si>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</si>
  <si>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</si>
  <si>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</si>
  <si>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</si>
  <si>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</si>
  <si>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</si>
  <si>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</si>
  <si>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</si>
  <si>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</si>
  <si>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</si>
  <si>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</si>
  <si>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</si>
  <si>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</si>
  <si>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</si>
  <si>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</si>
  <si>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</si>
  <si>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</si>
  <si>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</si>
  <si>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</si>
  <si>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</si>
  <si>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</si>
  <si>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</si>
  <si>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</si>
  <si>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</si>
  <si>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</si>
  <si>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</si>
  <si>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</si>
  <si>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</si>
  <si>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</si>
  <si>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</si>
  <si>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</si>
  <si>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</si>
  <si>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</si>
  <si>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</si>
  <si>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</si>
  <si>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</si>
  <si>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</si>
  <si>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</si>
  <si>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</si>
  <si>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</si>
  <si>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</si>
  <si>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</si>
  <si>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</si>
  <si>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</si>
  <si>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</si>
  <si>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</si>
  <si>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</si>
  <si>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</si>
  <si>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</si>
  <si>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</si>
  <si>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</si>
  <si>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</si>
  <si>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</si>
  <si>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</si>
  <si>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</si>
  <si>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</si>
  <si>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</si>
  <si>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</si>
  <si>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</si>
  <si>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</si>
  <si>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</si>
  <si>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</si>
  <si>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</si>
  <si>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</si>
  <si>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</si>
  <si>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</si>
  <si>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</si>
  <si>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</si>
  <si>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</si>
  <si>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</si>
  <si>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</si>
  <si>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</si>
  <si>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</si>
  <si>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</si>
  <si>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</si>
  <si>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</si>
  <si>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</si>
  <si>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</si>
  <si>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</si>
  <si>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</si>
  <si>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</si>
  <si>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</si>
  <si>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</si>
  <si>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</si>
  <si>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</si>
  <si>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</si>
  <si>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</si>
  <si>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</si>
  <si>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</si>
  <si>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</si>
  <si>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</si>
  <si>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</si>
  <si>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</si>
  <si>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</si>
  <si>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</si>
  <si>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</si>
  <si>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</si>
  <si>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</si>
  <si>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</si>
  <si>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</si>
  <si>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</si>
  <si>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</si>
  <si>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</si>
  <si>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</si>
  <si>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</si>
  <si>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</si>
  <si>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</si>
  <si>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</si>
  <si>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</si>
  <si>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</si>
  <si>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</si>
  <si>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</si>
  <si>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</si>
  <si>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</si>
  <si>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</si>
  <si>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</si>
  <si>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</si>
  <si>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</si>
  <si>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</si>
  <si>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</si>
  <si>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</si>
  <si>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</si>
  <si>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</si>
  <si>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</si>
  <si>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</si>
  <si>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</si>
  <si>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</si>
  <si>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</si>
  <si>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</si>
  <si>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</si>
  <si>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</si>
  <si>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</si>
  <si>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</si>
  <si>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</si>
  <si>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</si>
  <si>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</si>
  <si>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</si>
  <si>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</si>
  <si>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</si>
  <si>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</si>
  <si>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</si>
  <si>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</si>
  <si>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</si>
  <si>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</si>
  <si>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</si>
  <si>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</si>
  <si>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</si>
  <si>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</si>
  <si>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</si>
  <si>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</si>
  <si>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</si>
  <si>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</si>
  <si>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</si>
  <si>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</si>
  <si>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</si>
  <si>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</si>
  <si>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</si>
  <si>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</si>
  <si>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</si>
  <si>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</si>
  <si>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</si>
  <si>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</si>
  <si>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</si>
  <si>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</si>
  <si>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</si>
  <si>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</si>
  <si>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</si>
  <si>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</si>
  <si>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</si>
  <si>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</si>
  <si>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</si>
  <si>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</si>
  <si>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</si>
  <si>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</si>
  <si>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</si>
  <si>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</si>
  <si>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</si>
  <si>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</si>
  <si>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</si>
  <si>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</si>
  <si>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</si>
  <si>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</si>
  <si>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</si>
  <si>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</si>
  <si>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</si>
  <si>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</si>
  <si>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</si>
  <si>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</si>
  <si>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</si>
  <si>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</si>
  <si>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</si>
  <si>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</si>
  <si>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</si>
  <si>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</si>
  <si>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</si>
  <si>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</si>
  <si>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</si>
  <si>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</si>
  <si>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</si>
  <si>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</si>
  <si>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</si>
  <si>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</si>
  <si>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</si>
  <si>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</si>
  <si>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</si>
  <si>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</si>
  <si>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</si>
  <si>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</si>
  <si>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</si>
  <si>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</si>
  <si>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</si>
  <si>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</si>
  <si>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</si>
  <si>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</si>
  <si>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</si>
  <si>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</si>
  <si>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</si>
  <si>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</si>
  <si>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</si>
  <si>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</si>
  <si>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</si>
  <si>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</si>
  <si>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</si>
  <si>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</si>
  <si>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</si>
  <si>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</si>
  <si>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</si>
  <si>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</si>
  <si>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</si>
  <si>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</si>
  <si>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</si>
  <si>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</si>
  <si>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</si>
  <si>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</si>
  <si>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</si>
  <si>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</si>
  <si>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</si>
  <si>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</si>
  <si>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</si>
  <si>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</si>
  <si>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</si>
  <si>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</si>
  <si>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</si>
  <si>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</si>
  <si>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</si>
  <si>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</si>
  <si>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</si>
  <si>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</si>
  <si>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</si>
  <si>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</si>
  <si>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</si>
  <si>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</si>
  <si>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</si>
  <si>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</si>
  <si>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</si>
  <si>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</si>
  <si>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</si>
  <si>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</si>
  <si>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</si>
  <si>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</si>
  <si>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</si>
  <si>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</si>
  <si>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</si>
  <si>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</si>
  <si>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</si>
  <si>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</si>
  <si>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</si>
  <si>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</si>
  <si>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</si>
  <si>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</si>
  <si>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</si>
  <si>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</si>
  <si>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</si>
  <si>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</si>
  <si>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</si>
  <si>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</si>
  <si>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</si>
  <si>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</si>
  <si>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</si>
  <si>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</si>
  <si>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</si>
  <si>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</si>
  <si>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</si>
  <si>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</si>
  <si>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</si>
  <si>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</si>
  <si>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</si>
  <si>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</si>
  <si>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</si>
  <si>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</si>
  <si>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</si>
  <si>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</si>
  <si>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</si>
  <si>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</si>
  <si>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</si>
  <si>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</si>
  <si>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</si>
  <si>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</si>
  <si>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</si>
  <si>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</si>
  <si>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</si>
  <si>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</si>
  <si>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</si>
  <si>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</si>
  <si>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</si>
  <si>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</si>
  <si>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</si>
  <si>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</si>
  <si>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</si>
  <si>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</si>
  <si>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</si>
  <si>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</si>
  <si>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</si>
  <si>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</si>
  <si>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</si>
  <si>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</si>
  <si>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</si>
  <si>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</si>
  <si>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</si>
  <si>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</si>
  <si>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</si>
  <si>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</si>
  <si>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</si>
  <si>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</si>
  <si>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</si>
  <si>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</si>
  <si>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</si>
  <si>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</si>
  <si>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</si>
  <si>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</si>
  <si>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</si>
  <si>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</si>
  <si>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</si>
  <si>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</si>
  <si>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</si>
  <si>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</si>
  <si>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</si>
  <si>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</si>
  <si>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</si>
  <si>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</si>
  <si>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</si>
  <si>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</si>
  <si>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</si>
  <si>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</si>
  <si>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</si>
  <si>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</si>
  <si>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</si>
  <si>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</si>
  <si>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</si>
  <si>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</si>
  <si>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</si>
  <si>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</si>
  <si>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</si>
  <si>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</si>
  <si>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</si>
  <si>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</si>
  <si>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</si>
  <si>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</si>
  <si>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</si>
  <si>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</si>
  <si>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</si>
  <si>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</si>
  <si>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</si>
  <si>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</si>
  <si>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</si>
  <si>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</si>
  <si>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</si>
  <si>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</si>
  <si>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</si>
  <si>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</si>
  <si>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</si>
  <si>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</si>
  <si>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</si>
  <si>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</si>
  <si>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</si>
  <si>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</si>
  <si>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</si>
  <si>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</si>
  <si>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</si>
  <si>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</si>
  <si>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</si>
  <si>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</si>
  <si>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</si>
  <si>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</si>
  <si>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</si>
  <si>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</si>
  <si>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</si>
  <si>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</si>
  <si>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</si>
  <si>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</si>
  <si>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</si>
  <si>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</si>
  <si>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</si>
  <si>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</si>
  <si>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</si>
  <si>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</si>
  <si>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</si>
  <si>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</si>
  <si>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</si>
  <si>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</si>
  <si>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</si>
  <si>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</si>
  <si>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</si>
  <si>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</si>
  <si>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</si>
  <si>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</si>
  <si>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</si>
  <si>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</si>
  <si>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</si>
  <si>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</si>
  <si>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</si>
  <si>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</si>
  <si>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</si>
  <si>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</si>
  <si>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</si>
  <si>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</si>
  <si>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</si>
  <si>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</si>
  <si>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</si>
  <si>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</si>
  <si>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</si>
  <si>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</si>
  <si>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</si>
  <si>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</si>
  <si>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</si>
  <si>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</si>
  <si>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</si>
  <si>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</si>
  <si>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</si>
  <si>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</si>
  <si>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</si>
  <si>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</si>
  <si>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</si>
  <si>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</si>
  <si>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</si>
  <si>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</si>
  <si>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</si>
  <si>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</si>
  <si>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</si>
  <si>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</si>
  <si>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</si>
  <si>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</si>
  <si>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</si>
  <si>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</si>
  <si>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</si>
  <si>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</si>
  <si>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</si>
  <si>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</si>
  <si>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</si>
  <si>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</si>
  <si>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</si>
  <si>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</si>
  <si>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</si>
  <si>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</si>
  <si>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</si>
  <si>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</si>
  <si>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</si>
  <si>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</si>
  <si>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</si>
  <si>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</si>
  <si>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</si>
  <si>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</si>
  <si>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</si>
  <si>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</si>
  <si>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</si>
  <si>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</si>
  <si>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</si>
  <si>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</si>
  <si>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</si>
  <si>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</si>
  <si>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</si>
  <si>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</si>
  <si>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</si>
  <si>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</si>
  <si>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</si>
  <si>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</si>
  <si>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</si>
  <si>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</si>
  <si>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</si>
  <si>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</si>
  <si>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</si>
  <si>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</si>
  <si>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</si>
  <si>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</si>
  <si>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</si>
  <si>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</si>
  <si>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</si>
  <si>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</si>
  <si>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</si>
  <si>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</si>
  <si>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</si>
  <si>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</si>
  <si>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</si>
  <si>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</si>
  <si>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</si>
  <si>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</si>
  <si>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</si>
  <si>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</si>
  <si>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</si>
  <si>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</si>
  <si>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</si>
  <si>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</si>
  <si>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</si>
  <si>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</si>
  <si>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</si>
  <si>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</si>
  <si>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</si>
  <si>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</si>
  <si>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</si>
  <si>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</si>
  <si>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</si>
  <si>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</si>
  <si>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</si>
  <si>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</si>
  <si>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</si>
  <si>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</si>
  <si>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</si>
  <si>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</si>
  <si>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</si>
  <si>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</si>
  <si>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</si>
  <si>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</si>
  <si>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</si>
  <si>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</si>
  <si>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</si>
  <si>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</si>
  <si>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</si>
  <si>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</si>
  <si>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</si>
  <si>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</si>
  <si>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</si>
  <si>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</si>
  <si>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</si>
  <si>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</si>
  <si>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</si>
  <si>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</si>
  <si>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</si>
  <si>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</si>
  <si>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</si>
  <si>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</si>
  <si>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</si>
  <si>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</si>
  <si>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</si>
  <si>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</si>
  <si>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</si>
  <si>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</si>
  <si>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</si>
  <si>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</si>
  <si>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</si>
  <si>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</si>
  <si>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</si>
  <si>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</si>
  <si>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</si>
  <si>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</si>
  <si>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</si>
  <si>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</si>
  <si>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</si>
  <si>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</si>
  <si>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</si>
  <si>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</si>
  <si>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</si>
  <si>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</si>
  <si>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</si>
  <si>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</si>
  <si>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</si>
  <si>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</si>
  <si>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</si>
  <si>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</si>
  <si>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</si>
  <si>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</si>
  <si>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</si>
  <si>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</si>
  <si>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</si>
  <si>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</si>
  <si>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</si>
  <si>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</si>
  <si>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</si>
  <si>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</si>
  <si>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</si>
  <si>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</si>
  <si>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</si>
  <si>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</si>
  <si>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</si>
  <si>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</si>
  <si>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</si>
  <si>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</si>
  <si>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</si>
  <si>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</si>
  <si>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</si>
  <si>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</si>
  <si>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</si>
  <si>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</si>
  <si>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</si>
  <si>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</si>
  <si>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</si>
  <si>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</si>
  <si>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</si>
  <si>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</si>
  <si>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</si>
  <si>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</si>
  <si>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</si>
  <si>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</si>
  <si>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</si>
  <si>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</si>
  <si>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</si>
  <si>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</si>
  <si>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</si>
  <si>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</si>
  <si>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</si>
  <si>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</si>
  <si>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</si>
  <si>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</si>
  <si>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</si>
  <si>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</si>
  <si>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</si>
  <si>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</si>
  <si>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</si>
  <si>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</si>
  <si>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</si>
  <si>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</si>
  <si>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</si>
  <si>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</si>
  <si>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</si>
  <si>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</si>
  <si>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</si>
  <si>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</si>
  <si>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</si>
  <si>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</si>
  <si>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</si>
  <si>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</si>
  <si>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</si>
  <si>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</si>
  <si>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</si>
  <si>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</si>
  <si>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</si>
  <si>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</si>
  <si>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</si>
  <si>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</si>
  <si>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</si>
  <si>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</si>
  <si>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</si>
  <si>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</si>
  <si>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</si>
  <si>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</si>
  <si>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</si>
  <si>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</si>
  <si>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</si>
  <si>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</si>
  <si>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</si>
  <si>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</si>
  <si>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</si>
  <si>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</si>
  <si>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</si>
  <si>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</si>
  <si>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</si>
  <si>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</si>
  <si>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</si>
  <si>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</si>
  <si>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</si>
  <si>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</si>
  <si>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</si>
  <si>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</si>
  <si>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</si>
  <si>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</si>
  <si>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</si>
  <si>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</si>
  <si>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</si>
  <si>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</si>
  <si>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</si>
  <si>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</si>
  <si>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</si>
  <si>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</si>
  <si>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</si>
  <si>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</si>
  <si>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</si>
  <si>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</si>
  <si>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</si>
  <si>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</si>
  <si>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</si>
  <si>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</si>
  <si>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</si>
  <si>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</si>
  <si>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</si>
  <si>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</si>
  <si>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</si>
  <si>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</si>
  <si>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</si>
  <si>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</si>
  <si>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</si>
  <si>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</si>
  <si>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</si>
  <si>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</si>
  <si>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</si>
  <si>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</si>
  <si>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</si>
  <si>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</si>
  <si>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</si>
  <si>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</si>
  <si>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</si>
  <si>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</si>
  <si>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</si>
  <si>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</si>
  <si>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</si>
  <si>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</si>
  <si>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</si>
  <si>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</si>
  <si>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</si>
  <si>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</si>
  <si>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</si>
  <si>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</si>
  <si>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</si>
  <si>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</si>
  <si>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</si>
  <si>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</si>
  <si>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</si>
  <si>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</si>
  <si>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</si>
  <si>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</si>
  <si>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</si>
  <si>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</si>
  <si>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</si>
  <si>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</si>
  <si>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</si>
  <si>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</si>
  <si>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</si>
  <si>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</si>
  <si>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</si>
  <si>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</si>
  <si>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</si>
  <si>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</si>
  <si>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</si>
  <si>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</si>
  <si>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</si>
  <si>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</si>
  <si>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</si>
  <si>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</si>
  <si>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</si>
  <si>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</si>
  <si>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</si>
  <si>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</si>
  <si>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</si>
  <si>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</si>
  <si>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</si>
  <si>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</si>
  <si>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</si>
  <si>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</si>
  <si>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</si>
  <si>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</si>
  <si>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</si>
  <si>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</si>
  <si>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</si>
  <si>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</si>
  <si>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</si>
  <si>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</si>
  <si>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</si>
  <si>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</si>
  <si>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</si>
  <si>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</si>
  <si>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</si>
  <si>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</si>
  <si>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</si>
  <si>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</si>
  <si>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</si>
  <si>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</si>
  <si>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</si>
  <si>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</si>
  <si>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</si>
  <si>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</si>
  <si>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</si>
  <si>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</si>
  <si>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</si>
  <si>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</si>
  <si>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</si>
  <si>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</si>
  <si>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</si>
  <si>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</si>
  <si>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</si>
  <si>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</si>
  <si>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</si>
  <si>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</si>
  <si>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</si>
  <si>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</si>
  <si>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</si>
  <si>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</si>
  <si>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</si>
  <si>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</si>
  <si>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</si>
  <si>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</si>
  <si>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</si>
  <si>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</si>
  <si>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</si>
  <si>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</si>
  <si>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</si>
  <si>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</si>
  <si>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</si>
  <si>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</si>
  <si>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</si>
  <si>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</si>
  <si>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</si>
  <si>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</si>
  <si>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</si>
  <si>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</si>
  <si>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</si>
  <si>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</si>
  <si>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</si>
  <si>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</si>
  <si>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</si>
  <si>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</si>
  <si>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</si>
  <si>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</si>
  <si>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</si>
  <si>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</si>
  <si>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</si>
  <si>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</si>
  <si>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</si>
  <si>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</si>
  <si>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</si>
  <si>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</si>
  <si>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</si>
  <si>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</si>
  <si>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</si>
  <si>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</si>
  <si>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</si>
  <si>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</si>
  <si>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</si>
  <si>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</si>
  <si>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</si>
  <si>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</si>
  <si>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</si>
  <si>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</si>
  <si>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</si>
  <si>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</si>
  <si>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</si>
  <si>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</si>
  <si>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</si>
  <si>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</si>
  <si>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</si>
  <si>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</si>
  <si>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</si>
  <si>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</si>
  <si>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</si>
  <si>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</si>
  <si>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</si>
  <si>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</si>
  <si>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</si>
  <si>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</si>
  <si>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</si>
  <si>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</si>
  <si>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</si>
  <si>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</si>
  <si>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</si>
  <si>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</si>
  <si>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</si>
  <si>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</si>
  <si>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</si>
  <si>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</si>
  <si>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</si>
  <si>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</si>
  <si>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</si>
  <si>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</si>
  <si>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</si>
  <si>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</si>
  <si>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</si>
  <si>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</si>
  <si>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</si>
  <si>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</si>
  <si>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</si>
  <si>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</si>
  <si>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</si>
  <si>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</si>
  <si>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</si>
  <si>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</si>
  <si>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</si>
  <si>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</si>
  <si>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</si>
  <si>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</si>
  <si>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</si>
  <si>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</si>
  <si>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</si>
  <si>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</si>
  <si>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</si>
  <si>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</si>
  <si>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</si>
  <si>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</si>
  <si>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</si>
  <si>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</si>
  <si>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</si>
  <si>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</si>
  <si>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</si>
  <si>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</si>
  <si>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</si>
  <si>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</si>
  <si>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</si>
  <si>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</si>
  <si>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</si>
  <si>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</si>
  <si>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</si>
  <si>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</si>
  <si>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</si>
  <si>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</si>
  <si>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</si>
  <si>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</si>
  <si>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</si>
  <si>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</si>
  <si>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</si>
  <si>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</si>
  <si>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</si>
  <si>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</si>
  <si>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</si>
  <si>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</si>
  <si>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</si>
  <si>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</si>
  <si>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</si>
  <si>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</si>
  <si>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</si>
  <si>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</si>
  <si>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</si>
  <si>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</si>
  <si>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</si>
  <si>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</si>
  <si>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</si>
  <si>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</si>
  <si>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</si>
  <si>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</si>
  <si>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</si>
  <si>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</si>
  <si>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</si>
  <si>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</si>
  <si>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</si>
  <si>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</si>
  <si>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</si>
  <si>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</si>
  <si>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</si>
  <si>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</si>
  <si>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</si>
  <si>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</si>
  <si>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</si>
  <si>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</si>
  <si>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</si>
  <si>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</si>
  <si>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</si>
  <si>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</si>
  <si>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</si>
  <si>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</si>
  <si>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</si>
  <si>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</si>
  <si>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</si>
  <si>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</si>
  <si>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</si>
  <si>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</si>
  <si>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</si>
  <si>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</si>
  <si>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</si>
  <si>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</si>
  <si>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</si>
  <si>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</si>
  <si>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</si>
  <si>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</si>
  <si>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</si>
  <si>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</si>
  <si>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</si>
  <si>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</si>
  <si>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</si>
  <si>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</si>
  <si>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</si>
  <si>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</si>
  <si>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</si>
  <si>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</si>
  <si>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</si>
  <si>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</si>
  <si>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</si>
  <si>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</si>
  <si>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</si>
  <si>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</si>
  <si>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</si>
  <si>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</si>
  <si>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</si>
  <si>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</si>
  <si>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</si>
  <si>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</si>
  <si>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</si>
  <si>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</si>
  <si>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</si>
  <si>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</si>
  <si>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</si>
  <si>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</si>
  <si>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</si>
  <si>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</si>
  <si>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</si>
  <si>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</si>
  <si>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</si>
  <si>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</si>
  <si>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</si>
  <si>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</si>
  <si>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</si>
  <si>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</si>
  <si>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</si>
  <si>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</si>
  <si>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</si>
  <si>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</si>
  <si>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</si>
  <si>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</si>
  <si>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</si>
  <si>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</si>
  <si>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</si>
  <si>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</si>
  <si>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</si>
  <si>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</si>
  <si>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</si>
  <si>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</si>
  <si>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</si>
  <si>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</si>
  <si>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</si>
  <si>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</si>
  <si>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</si>
  <si>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</si>
  <si>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</si>
  <si>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</si>
  <si>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</si>
  <si>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</si>
  <si>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</si>
  <si>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</si>
  <si>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</si>
  <si>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</si>
  <si>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</si>
  <si>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</si>
  <si>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</si>
  <si>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</si>
  <si>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</si>
  <si>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</si>
  <si>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</si>
  <si>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</si>
  <si>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</si>
  <si>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</si>
  <si>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</si>
  <si>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</si>
  <si>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</si>
  <si>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</si>
  <si>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</si>
  <si>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</si>
  <si>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</si>
  <si>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</si>
  <si>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</si>
  <si>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</si>
  <si>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</si>
  <si>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</si>
  <si>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</si>
  <si>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</si>
  <si>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</si>
  <si>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</si>
  <si>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</si>
  <si>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</si>
  <si>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</si>
  <si>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</si>
  <si>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</si>
  <si>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</si>
  <si>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</si>
  <si>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</si>
  <si>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</si>
  <si>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</si>
  <si>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</si>
  <si>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</si>
  <si>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</si>
  <si>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</si>
  <si>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</si>
  <si>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</si>
  <si>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</si>
  <si>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</si>
  <si>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</si>
  <si>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</si>
  <si>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</si>
  <si>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</si>
  <si>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</si>
  <si>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</si>
  <si>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</si>
  <si>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</si>
  <si>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</si>
  <si>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</si>
  <si>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</si>
  <si>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</si>
  <si>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</si>
  <si>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</si>
  <si>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</si>
  <si>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</si>
  <si>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</si>
  <si>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</si>
  <si>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</si>
  <si>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</si>
  <si>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</si>
  <si>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</si>
  <si>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</si>
  <si>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</si>
  <si>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</si>
  <si>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</si>
  <si>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</si>
  <si>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</si>
  <si>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</si>
  <si>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</si>
  <si>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</si>
  <si>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</si>
  <si>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</si>
  <si>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</si>
  <si>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</si>
  <si>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</si>
  <si>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</si>
  <si>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</si>
  <si>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</si>
  <si>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</si>
  <si>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</si>
  <si>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</si>
  <si>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</si>
  <si>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</si>
  <si>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</si>
  <si>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</si>
  <si>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</si>
  <si>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</si>
  <si>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</si>
  <si>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</si>
  <si>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</si>
  <si>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</si>
  <si>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</si>
  <si>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</si>
  <si>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</si>
  <si>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</si>
  <si>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</si>
  <si>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</si>
  <si>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</si>
  <si>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</si>
  <si>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</si>
  <si>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</si>
  <si>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</si>
  <si>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</si>
  <si>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</si>
  <si>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</si>
  <si>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</si>
  <si>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</si>
  <si>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</si>
  <si>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</si>
  <si>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</si>
  <si>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</si>
  <si>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</si>
  <si>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</si>
  <si>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</si>
  <si>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</si>
  <si>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</si>
  <si>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</si>
  <si>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</si>
  <si>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</si>
  <si>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</si>
  <si>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</si>
  <si>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</si>
  <si>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</si>
  <si>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</si>
  <si>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</si>
  <si>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</si>
  <si>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</si>
  <si>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</si>
  <si>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</si>
  <si>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</si>
  <si>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</si>
  <si>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</si>
  <si>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</si>
  <si>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</si>
  <si>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</si>
  <si>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</si>
  <si>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</si>
  <si>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</si>
  <si>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</si>
  <si>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</si>
  <si>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</si>
  <si>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</si>
  <si>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</si>
  <si>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</si>
  <si>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</si>
  <si>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</si>
  <si>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</si>
  <si>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</si>
  <si>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</si>
  <si>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</si>
  <si>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</si>
  <si>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</si>
  <si>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</si>
  <si>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</si>
  <si>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</si>
  <si>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</si>
  <si>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</si>
  <si>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</si>
  <si>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</si>
  <si>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</si>
  <si>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</si>
  <si>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</si>
  <si>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</si>
  <si>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</si>
  <si>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</si>
  <si>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</si>
  <si>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</si>
  <si>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</si>
  <si>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</si>
  <si>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</si>
  <si>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</si>
  <si>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</si>
  <si>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</si>
  <si>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</si>
  <si>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</si>
  <si>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</si>
  <si>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</si>
  <si>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</si>
  <si>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</si>
  <si>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</si>
  <si>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</si>
  <si>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</si>
  <si>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</si>
  <si>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</si>
  <si>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</si>
  <si>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</si>
  <si>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</si>
  <si>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</si>
  <si>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</si>
  <si>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</si>
  <si>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</si>
  <si>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</si>
  <si>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</si>
  <si>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</si>
  <si>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</si>
  <si>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</si>
  <si>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</si>
  <si>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</si>
  <si>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</si>
  <si>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</si>
  <si>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</si>
  <si>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</si>
  <si>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</si>
  <si>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</si>
  <si>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</si>
  <si>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</si>
  <si>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</si>
  <si>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</si>
  <si>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</si>
  <si>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</si>
  <si>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</si>
  <si>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</si>
  <si>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</si>
  <si>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</si>
  <si>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</si>
  <si>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</si>
  <si>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</si>
  <si>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</si>
  <si>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</si>
  <si>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</si>
  <si>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</si>
  <si>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</si>
  <si>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</si>
  <si>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</si>
  <si>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</si>
  <si>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</si>
  <si>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</si>
  <si>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</si>
  <si>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</si>
  <si>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</si>
  <si>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</si>
  <si>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</si>
  <si>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</si>
  <si>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</si>
  <si>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</si>
  <si>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</si>
  <si>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</si>
  <si>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</si>
  <si>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</si>
  <si>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</si>
  <si>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</si>
  <si>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</si>
  <si>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</si>
  <si>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</si>
  <si>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</si>
  <si>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</si>
  <si>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</si>
  <si>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</si>
  <si>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</si>
  <si>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</si>
  <si>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</si>
  <si>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</si>
  <si>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</si>
  <si>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</si>
  <si>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</si>
  <si>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</si>
  <si>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</si>
  <si>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</si>
  <si>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</si>
  <si>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</si>
  <si>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</si>
  <si>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</si>
  <si>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</si>
  <si>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</si>
  <si>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</si>
  <si>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</si>
  <si>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</si>
  <si>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</si>
  <si>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</si>
  <si>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</si>
  <si>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</si>
  <si>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</si>
  <si>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</si>
  <si>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</si>
  <si>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</si>
  <si>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</si>
  <si>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</si>
  <si>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</si>
  <si>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</si>
  <si>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</si>
  <si>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</si>
  <si>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</si>
  <si>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</si>
  <si>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</si>
  <si>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</si>
  <si>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</si>
  <si>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</si>
  <si>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</si>
  <si>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</si>
  <si>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</si>
  <si>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</si>
  <si>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</si>
  <si>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</si>
  <si>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</si>
  <si>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</si>
  <si>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</si>
  <si>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</si>
  <si>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</si>
  <si>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</si>
  <si>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</si>
  <si>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</si>
  <si>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</si>
  <si>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</si>
  <si>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</si>
  <si>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</si>
  <si>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</si>
  <si>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</si>
  <si>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</si>
  <si>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</si>
  <si>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</si>
  <si>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</si>
  <si>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</si>
  <si>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</si>
  <si>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</si>
  <si>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</si>
  <si>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</si>
  <si>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</si>
  <si>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</si>
  <si>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</si>
  <si>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</si>
  <si>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</si>
  <si>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</si>
  <si>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</si>
  <si>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</si>
  <si>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</si>
  <si>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</si>
  <si>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</si>
  <si>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</si>
  <si>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</si>
  <si>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</si>
  <si>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</si>
  <si>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</si>
  <si>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</si>
  <si>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</si>
  <si>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</si>
  <si>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</si>
  <si>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</si>
  <si>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</si>
  <si>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</si>
  <si>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</si>
  <si>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</si>
  <si>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</si>
  <si>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</si>
  <si>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</si>
  <si>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</si>
  <si>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</si>
  <si>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</si>
  <si>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</si>
  <si>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</si>
  <si>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</si>
  <si>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</si>
  <si>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</si>
  <si>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</si>
  <si>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</si>
  <si>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</si>
  <si>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</si>
  <si>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</si>
  <si>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</si>
  <si>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</si>
  <si>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</si>
  <si>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</si>
  <si>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</si>
  <si>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</si>
  <si>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</si>
  <si>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</si>
  <si>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</si>
  <si>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</si>
  <si>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</si>
  <si>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</si>
  <si>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</si>
  <si>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</si>
  <si>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</si>
  <si>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</si>
  <si>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</si>
  <si>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</si>
  <si>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</si>
  <si>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</si>
  <si>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</si>
  <si>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</si>
  <si>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</si>
  <si>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</si>
  <si>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</si>
  <si>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</si>
  <si>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</si>
  <si>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</si>
  <si>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</si>
  <si>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</si>
  <si>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</si>
  <si>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</si>
  <si>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</si>
  <si>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</si>
  <si>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</si>
  <si>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</si>
  <si>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</si>
  <si>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</si>
  <si>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</si>
  <si>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</si>
  <si>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</si>
  <si>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</si>
  <si>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</si>
  <si>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</si>
  <si>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</si>
  <si>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</si>
  <si>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</si>
  <si>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</si>
  <si>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</si>
  <si>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</si>
  <si>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</si>
  <si>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</si>
  <si>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</si>
  <si>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</si>
  <si>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</si>
  <si>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</si>
  <si>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</si>
  <si>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</si>
  <si>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</si>
  <si>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</si>
  <si>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</si>
  <si>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</si>
  <si>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</si>
  <si>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</si>
  <si>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</si>
  <si>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</si>
  <si>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</si>
  <si>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</si>
  <si>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</si>
  <si>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</si>
  <si>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</si>
  <si>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</si>
  <si>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</si>
  <si>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</si>
  <si>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</si>
  <si>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</si>
  <si>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</si>
  <si>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</si>
  <si>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</si>
  <si>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</si>
  <si>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</si>
  <si>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</si>
  <si>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</si>
  <si>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</si>
  <si>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</si>
  <si>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</si>
  <si>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</si>
  <si>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</si>
  <si>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</si>
  <si>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</si>
  <si>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</si>
  <si>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</si>
  <si>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</si>
  <si>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</si>
  <si>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</si>
  <si>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</si>
  <si>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</si>
  <si>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</si>
  <si>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</si>
  <si>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</si>
  <si>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</si>
  <si>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</si>
  <si>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</si>
  <si>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</si>
  <si>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</si>
  <si>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</si>
  <si>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</si>
  <si>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</si>
  <si>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</si>
  <si>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</si>
  <si>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</si>
  <si>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</si>
  <si>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</si>
  <si>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</si>
  <si>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</si>
  <si>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</si>
  <si>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</si>
  <si>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</si>
  <si>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</si>
  <si>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</si>
  <si>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</si>
  <si>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</si>
  <si>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</si>
  <si>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</si>
  <si>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</si>
  <si>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</si>
  <si>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</si>
  <si>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</si>
  <si>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</si>
  <si>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</si>
  <si>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</si>
  <si>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</si>
  <si>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</si>
  <si>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</si>
  <si>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</si>
  <si>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</si>
  <si>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</si>
  <si>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</si>
  <si>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</si>
  <si>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</si>
  <si>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</si>
  <si>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</si>
  <si>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</si>
  <si>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</si>
  <si>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</si>
  <si>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</si>
  <si>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</si>
  <si>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</si>
  <si>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</si>
  <si>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</si>
  <si>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</si>
  <si>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</si>
  <si>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</si>
  <si>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</si>
  <si>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</si>
  <si>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</si>
  <si>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</si>
  <si>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</si>
  <si>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</si>
  <si>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</si>
  <si>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</si>
  <si>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</si>
  <si>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</si>
  <si>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</si>
  <si>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</si>
  <si>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</si>
  <si>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</si>
  <si>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</si>
  <si>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</si>
  <si>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</si>
  <si>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</si>
  <si>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</si>
  <si>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</si>
  <si>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</si>
  <si>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</si>
  <si>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</si>
  <si>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</si>
  <si>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</si>
  <si>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</si>
  <si>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</si>
  <si>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</si>
  <si>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</si>
  <si>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</si>
  <si>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</si>
  <si>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</si>
  <si>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</si>
  <si>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</si>
  <si>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</si>
  <si>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</si>
  <si>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</si>
  <si>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</si>
  <si>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</si>
  <si>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</si>
  <si>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</si>
  <si>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</si>
  <si>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</si>
  <si>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</si>
  <si>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</si>
  <si>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</si>
  <si>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</si>
  <si>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</si>
  <si>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</si>
  <si>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</si>
  <si>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</si>
  <si>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</si>
  <si>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</si>
  <si>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</si>
  <si>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</si>
  <si>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</si>
  <si>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</si>
  <si>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</si>
  <si>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</si>
  <si>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</si>
  <si>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</si>
  <si>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</si>
  <si>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</si>
  <si>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</si>
  <si>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</si>
  <si>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</si>
  <si>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</si>
  <si>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</si>
  <si>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</si>
  <si>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</si>
  <si>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</si>
  <si>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</si>
  <si>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</si>
  <si>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</si>
  <si>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</si>
  <si>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</si>
  <si>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</si>
  <si>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</si>
  <si>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</si>
  <si>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</si>
  <si>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</si>
  <si>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</si>
  <si>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</si>
  <si>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</si>
  <si>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</si>
  <si>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</si>
  <si>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</si>
  <si>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</si>
  <si>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</si>
  <si>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</si>
  <si>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</si>
  <si>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</si>
  <si>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</si>
  <si>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</si>
  <si>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</si>
  <si>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</si>
  <si>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</si>
  <si>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</si>
  <si>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</si>
  <si>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</si>
  <si>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</si>
  <si>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</si>
  <si>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</si>
  <si>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</si>
  <si>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</si>
  <si>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</si>
  <si>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</si>
  <si>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</si>
  <si>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</si>
  <si>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</si>
  <si>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</si>
  <si>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</si>
  <si>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</si>
  <si>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</si>
  <si>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</si>
  <si>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</si>
  <si>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</si>
  <si>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</si>
  <si>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</si>
  <si>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</si>
  <si>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</si>
  <si>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</si>
  <si>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</si>
  <si>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</si>
  <si>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</si>
  <si>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</si>
  <si>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</si>
  <si>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</si>
  <si>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</si>
  <si>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</si>
  <si>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</si>
  <si>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</si>
  <si>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</si>
  <si>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</si>
  <si>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</si>
  <si>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</si>
  <si>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</si>
  <si>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</si>
  <si>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</si>
  <si>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</si>
  <si>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</si>
  <si>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</si>
  <si>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</si>
  <si>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</si>
  <si>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</si>
  <si>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</si>
  <si>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</si>
  <si>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</si>
  <si>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</si>
  <si>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</si>
  <si>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</si>
  <si>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</si>
  <si>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</si>
  <si>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</si>
  <si>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</si>
  <si>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</si>
  <si>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</si>
  <si>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</si>
  <si>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</si>
  <si>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</si>
  <si>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</si>
  <si>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</si>
  <si>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</si>
  <si>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</si>
  <si>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</si>
  <si>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</si>
  <si>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</si>
  <si>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</si>
  <si>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</si>
  <si>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</si>
  <si>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</si>
  <si>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</si>
  <si>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</si>
  <si>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</si>
  <si>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</si>
  <si>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</si>
  <si>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</si>
  <si>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</si>
  <si>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</si>
  <si>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</si>
  <si>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</si>
  <si>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</si>
  <si>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</si>
  <si>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</si>
  <si>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</si>
  <si>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</si>
  <si>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</si>
  <si>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</si>
  <si>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</si>
  <si>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</si>
  <si>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</si>
  <si>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</si>
  <si>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</si>
  <si>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</si>
  <si>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</si>
  <si>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</si>
  <si>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</si>
  <si>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</si>
  <si>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</si>
  <si>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</si>
  <si>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</si>
  <si>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</si>
  <si>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</si>
  <si>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</si>
  <si>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</si>
  <si>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</si>
  <si>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</si>
  <si>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</si>
  <si>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</si>
  <si>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</si>
  <si>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</si>
  <si>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</si>
  <si>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</si>
  <si>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</si>
  <si>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</si>
  <si>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</si>
  <si>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</si>
  <si>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</si>
  <si>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</si>
  <si>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</si>
  <si>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</si>
  <si>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</si>
  <si>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</si>
  <si>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</si>
  <si>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</si>
  <si>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</si>
  <si>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</si>
  <si>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</si>
  <si>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</si>
  <si>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</si>
  <si>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</si>
  <si>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</si>
  <si>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</si>
  <si>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</si>
  <si>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</si>
  <si>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</si>
  <si>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</si>
  <si>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</si>
  <si>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</si>
  <si>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</si>
  <si>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</si>
  <si>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</si>
  <si>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</si>
  <si>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</si>
  <si>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</si>
  <si>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</si>
  <si>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</si>
  <si>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</si>
  <si>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</si>
  <si>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</si>
  <si>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</si>
  <si>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</si>
  <si>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</si>
  <si>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</si>
  <si>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</si>
  <si>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</si>
  <si>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</si>
  <si>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</si>
  <si>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</si>
  <si>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</si>
  <si>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</si>
  <si>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</si>
  <si>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</si>
  <si>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</si>
  <si>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</si>
  <si>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</si>
  <si>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</si>
  <si>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</si>
  <si>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</si>
  <si>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</si>
  <si>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</si>
  <si>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</si>
  <si>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</si>
  <si>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</si>
  <si>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</si>
  <si>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</si>
  <si>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</si>
  <si>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</si>
  <si>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</si>
  <si>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</si>
  <si>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</si>
  <si>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</si>
  <si>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</si>
  <si>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</si>
  <si>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</si>
  <si>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</si>
  <si>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</si>
  <si>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</si>
  <si>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</si>
  <si>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</si>
  <si>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</si>
  <si>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</si>
  <si>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</si>
  <si>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</si>
  <si>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</si>
  <si>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</si>
  <si>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</si>
  <si>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</si>
  <si>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</si>
  <si>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</si>
  <si>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</si>
  <si>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</si>
  <si>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</si>
  <si>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</si>
  <si>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</si>
  <si>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</si>
  <si>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</si>
  <si>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</si>
  <si>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</si>
  <si>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</si>
  <si>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</si>
  <si>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</si>
  <si>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</si>
  <si>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</si>
  <si>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</si>
  <si>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</si>
  <si>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</si>
  <si>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</si>
  <si>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</si>
  <si>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</si>
  <si>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</si>
  <si>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</si>
  <si>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</si>
  <si>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</si>
  <si>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</si>
  <si>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</si>
  <si>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</si>
  <si>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</si>
  <si>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</si>
  <si>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</si>
  <si>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</si>
  <si>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</si>
  <si>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</si>
  <si>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</si>
  <si>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</si>
  <si>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</si>
  <si>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</si>
  <si>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</si>
  <si>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</si>
  <si>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</si>
  <si>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</si>
  <si>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</si>
  <si>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</si>
  <si>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</si>
  <si>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</si>
  <si>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</si>
  <si>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</si>
  <si>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</si>
  <si>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</si>
  <si>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</si>
  <si>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</si>
  <si>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</si>
  <si>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</si>
  <si>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</si>
  <si>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</si>
  <si>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</si>
  <si>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</si>
  <si>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</si>
  <si>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</si>
  <si>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</si>
  <si>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</si>
  <si>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</si>
  <si>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</si>
  <si>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</si>
  <si>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</si>
  <si>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</si>
  <si>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</si>
  <si>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</si>
  <si>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</si>
  <si>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</si>
  <si>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</si>
  <si>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</si>
  <si>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</si>
  <si>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</si>
  <si>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</si>
  <si>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</si>
  <si>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</si>
  <si>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</si>
  <si>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</si>
  <si>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</si>
  <si>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</si>
  <si>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</si>
  <si>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</si>
  <si>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</si>
  <si>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</si>
  <si>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</si>
  <si>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</si>
  <si>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</si>
  <si>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</si>
  <si>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</si>
  <si>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</si>
  <si>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</si>
  <si>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</si>
  <si>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</si>
  <si>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</si>
  <si>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</si>
  <si>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</si>
  <si>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</si>
  <si>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</si>
  <si>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</si>
  <si>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</si>
  <si>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</si>
  <si>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</si>
  <si>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</si>
  <si>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</si>
  <si>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</si>
  <si>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</si>
  <si>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</si>
  <si>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</si>
  <si>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</si>
  <si>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</si>
  <si>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</si>
  <si>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</si>
  <si>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</si>
  <si>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</si>
  <si>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</si>
  <si>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</si>
  <si>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</si>
  <si>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</si>
  <si>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</si>
  <si>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</si>
  <si>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</si>
  <si>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</si>
  <si>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</si>
  <si>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</si>
  <si>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</si>
  <si>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</si>
  <si>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</si>
  <si>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</si>
  <si>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</si>
  <si>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</si>
  <si>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</si>
  <si>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</si>
  <si>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</si>
  <si>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</si>
  <si>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</si>
  <si>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</si>
  <si>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</si>
  <si>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</si>
  <si>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</si>
  <si>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</si>
  <si>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</si>
  <si>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</si>
  <si>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</si>
  <si>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</si>
  <si>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</si>
  <si>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</si>
  <si>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</si>
  <si>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</si>
  <si>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</si>
  <si>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</si>
  <si>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</si>
  <si>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</si>
  <si>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</si>
  <si>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</si>
  <si>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</si>
  <si>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</si>
  <si>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</si>
  <si>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</si>
  <si>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</si>
  <si>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</si>
  <si>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</si>
  <si>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</si>
  <si>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</si>
  <si>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</si>
  <si>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</si>
  <si>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</si>
  <si>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</si>
  <si>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</si>
  <si>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</si>
  <si>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</si>
  <si>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</si>
  <si>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</si>
  <si>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</si>
  <si>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</si>
  <si>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</si>
  <si>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</si>
  <si>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</si>
  <si>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</si>
  <si>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</si>
  <si>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</si>
  <si>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</si>
  <si>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</si>
  <si>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</si>
  <si>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</si>
  <si>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</si>
  <si>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</si>
  <si>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</si>
  <si>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</si>
  <si>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</si>
  <si>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</si>
  <si>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</si>
  <si>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</si>
  <si>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</si>
  <si>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</si>
  <si>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</si>
  <si>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</si>
  <si>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</si>
  <si>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</si>
  <si>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</si>
  <si>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</si>
  <si>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</si>
  <si>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</si>
  <si>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</si>
  <si>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</si>
  <si>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</si>
  <si>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</si>
  <si>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</si>
  <si>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</si>
  <si>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</si>
  <si>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</si>
  <si>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</si>
  <si>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</si>
  <si>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</si>
  <si>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</si>
  <si>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</si>
  <si>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</si>
  <si>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</si>
  <si>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</si>
  <si>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</si>
  <si>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</si>
  <si>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</si>
  <si>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</si>
  <si>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</si>
  <si>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</si>
  <si>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</si>
  <si>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</si>
  <si>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</si>
  <si>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</si>
  <si>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</si>
  <si>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</si>
  <si>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</si>
  <si>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</si>
  <si>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</si>
  <si>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</si>
  <si>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</si>
  <si>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</si>
  <si>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</si>
  <si>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</si>
  <si>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</si>
  <si>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</si>
  <si>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</si>
  <si>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</si>
  <si>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</si>
  <si>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</si>
  <si>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</si>
  <si>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</si>
  <si>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</si>
  <si>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</si>
  <si>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</si>
  <si>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</si>
  <si>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</si>
  <si>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</si>
  <si>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</si>
  <si>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</si>
  <si>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</si>
  <si>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</si>
  <si>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</si>
  <si>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</si>
  <si>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</si>
  <si>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</si>
  <si>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</si>
  <si>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</si>
  <si>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</si>
  <si>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</si>
  <si>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</si>
  <si>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</si>
  <si>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</si>
  <si>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</si>
  <si>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</si>
  <si>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</si>
  <si>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</si>
  <si>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</si>
  <si>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</si>
  <si>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</si>
  <si>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</si>
  <si>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</si>
  <si>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</si>
  <si>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</si>
  <si>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</si>
  <si>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</si>
  <si>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</si>
  <si>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</si>
  <si>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</si>
  <si>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</si>
  <si>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</si>
  <si>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</si>
  <si>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</si>
  <si>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</si>
  <si>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</si>
  <si>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</si>
  <si>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</si>
  <si>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</si>
  <si>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</si>
  <si>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</si>
  <si>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</si>
  <si>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</si>
  <si>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</si>
  <si>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</si>
  <si>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</si>
  <si>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</si>
  <si>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</si>
  <si>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</si>
  <si>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</si>
  <si>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</si>
  <si>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</si>
  <si>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</si>
  <si>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</si>
  <si>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</si>
  <si>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</si>
  <si>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</si>
  <si>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</si>
  <si>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</si>
  <si>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</si>
  <si>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</si>
  <si>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</si>
  <si>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</si>
  <si>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</si>
  <si>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</si>
  <si>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</si>
  <si>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</si>
  <si>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</si>
  <si>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</si>
  <si>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</si>
  <si>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</si>
  <si>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</si>
  <si>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</si>
  <si>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</si>
  <si>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</si>
  <si>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</si>
  <si>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</si>
  <si>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</si>
  <si>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</si>
  <si>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</si>
  <si>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</si>
  <si>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</si>
  <si>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</si>
  <si>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</si>
  <si>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</si>
  <si>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</si>
  <si>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</si>
  <si>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</si>
  <si>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</si>
  <si>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</si>
  <si>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</si>
  <si>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</si>
  <si>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</si>
  <si>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</si>
  <si>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</si>
  <si>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</si>
  <si>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</si>
  <si>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</si>
  <si>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</si>
  <si>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</si>
  <si>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</si>
  <si>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</si>
  <si>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</si>
  <si>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</si>
  <si>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</si>
  <si>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</si>
  <si>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</si>
  <si>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</si>
  <si>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</si>
  <si>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</si>
  <si>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</si>
  <si>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</si>
  <si>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</si>
  <si>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</si>
  <si>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</si>
  <si>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</si>
  <si>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</si>
  <si>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</si>
  <si>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</si>
  <si>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</si>
  <si>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</si>
  <si>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</si>
  <si>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</si>
  <si>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</si>
  <si>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</si>
  <si>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</si>
  <si>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</si>
  <si>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</si>
  <si>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</si>
  <si>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</si>
  <si>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</si>
  <si>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</si>
  <si>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</si>
  <si>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</si>
  <si>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</si>
  <si>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</si>
  <si>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</si>
  <si>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</si>
  <si>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</si>
  <si>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</si>
  <si>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</si>
  <si>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</si>
  <si>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</si>
  <si>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</si>
  <si>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</si>
  <si>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</si>
  <si>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</si>
  <si>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</si>
  <si>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</si>
  <si>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</si>
  <si>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</si>
  <si>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</si>
  <si>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</si>
  <si>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</si>
  <si>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</si>
  <si>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</si>
  <si>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</si>
  <si>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</si>
  <si>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</si>
  <si>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</si>
  <si>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</si>
  <si>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</si>
  <si>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</si>
  <si>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</si>
  <si>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</si>
  <si>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</si>
  <si>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</si>
  <si>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</si>
  <si>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</si>
  <si>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</si>
  <si>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</si>
  <si>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</si>
  <si>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</si>
  <si>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</si>
  <si>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</si>
  <si>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</si>
  <si>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</si>
  <si>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</si>
  <si>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</si>
  <si>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</si>
  <si>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</si>
  <si>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</si>
  <si>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</si>
  <si>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</si>
  <si>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</si>
  <si>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</si>
  <si>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</si>
  <si>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</si>
  <si>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</si>
  <si>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</si>
  <si>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</si>
  <si>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</si>
  <si>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</si>
  <si>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</si>
  <si>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</si>
  <si>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</si>
  <si>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</si>
  <si>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</si>
  <si>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</si>
  <si>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</si>
  <si>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</si>
  <si>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</si>
  <si>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</si>
  <si>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</si>
  <si>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</si>
  <si>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</si>
  <si>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</si>
  <si>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</si>
  <si>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</si>
  <si>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</si>
  <si>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</si>
  <si>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</si>
  <si>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</si>
  <si>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</si>
  <si>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</si>
  <si>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</si>
  <si>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</si>
  <si>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</si>
  <si>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</si>
  <si>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</si>
  <si>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</si>
  <si>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</si>
  <si>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</si>
  <si>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</si>
  <si>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</si>
  <si>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</si>
  <si>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</si>
  <si>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</si>
  <si>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</si>
  <si>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</si>
  <si>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</si>
  <si>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</si>
  <si>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</si>
  <si>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</si>
  <si>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</si>
  <si>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</si>
  <si>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</si>
  <si>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</si>
  <si>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</si>
  <si>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</si>
  <si>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</si>
  <si>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</si>
  <si>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</si>
  <si>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</si>
  <si>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</si>
  <si>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</si>
  <si>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</si>
  <si>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</si>
  <si>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</si>
  <si>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</si>
  <si>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</si>
  <si>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</si>
  <si>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</si>
  <si>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</si>
  <si>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</si>
  <si>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</si>
  <si>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</si>
  <si>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</si>
  <si>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</si>
  <si>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</si>
  <si>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</si>
  <si>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</si>
  <si>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</si>
  <si>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</si>
  <si>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</si>
  <si>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</si>
  <si>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</si>
  <si>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</si>
  <si>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</si>
  <si>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</si>
  <si>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</si>
  <si>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</si>
  <si>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</si>
  <si>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</si>
  <si>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</si>
  <si>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</si>
  <si>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</si>
  <si>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</si>
  <si>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</si>
  <si>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</si>
  <si>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</si>
  <si>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</si>
  <si>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</si>
  <si>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</si>
  <si>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</si>
  <si>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</si>
  <si>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</si>
  <si>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</si>
  <si>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</si>
  <si>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</si>
  <si>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</si>
  <si>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</si>
  <si>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</si>
  <si>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</si>
  <si>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</si>
  <si>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</si>
  <si>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</si>
  <si>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</si>
  <si>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</si>
  <si>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</si>
  <si>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</si>
  <si>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</si>
  <si>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</si>
  <si>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</si>
  <si>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</si>
  <si>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</si>
  <si>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</si>
  <si>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</si>
  <si>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</si>
  <si>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</si>
  <si>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</si>
  <si>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</si>
  <si>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</si>
  <si>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</si>
  <si>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</si>
  <si>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</si>
  <si>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</si>
  <si>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</si>
  <si>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</si>
  <si>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</si>
  <si>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</si>
  <si>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</si>
  <si>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</si>
  <si>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</si>
  <si>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</si>
  <si>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</si>
  <si>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</si>
  <si>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</si>
  <si>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</si>
  <si>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</si>
  <si>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</si>
  <si>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</si>
  <si>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</si>
  <si>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</si>
  <si>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</si>
  <si>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</si>
  <si>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</si>
  <si>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</si>
  <si>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</si>
  <si>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</si>
  <si>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</si>
  <si>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</si>
  <si>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</si>
  <si>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</si>
  <si>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</si>
  <si>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</si>
  <si>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</si>
  <si>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</si>
  <si>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</si>
  <si>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</si>
  <si>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</si>
  <si>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</si>
  <si>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</si>
  <si>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</si>
  <si>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</si>
  <si>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</si>
  <si>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</si>
  <si>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</si>
  <si>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</si>
  <si>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</si>
  <si>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</si>
  <si>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</si>
  <si>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</si>
  <si>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</si>
  <si>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</si>
  <si>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</si>
  <si>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</si>
  <si>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</si>
  <si>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</si>
  <si>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</si>
  <si>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</si>
  <si>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</si>
  <si>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</si>
  <si>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</si>
  <si>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</si>
  <si>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</si>
  <si>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</si>
  <si>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</si>
  <si>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</si>
  <si>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</si>
  <si>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</si>
  <si>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</si>
  <si>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</si>
  <si>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</si>
  <si>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</si>
  <si>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</si>
  <si>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</si>
  <si>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</si>
  <si>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</si>
  <si>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</si>
  <si>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</si>
  <si>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</si>
  <si>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</si>
  <si>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</si>
  <si>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</si>
  <si>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</si>
  <si>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</si>
  <si>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</si>
  <si>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</si>
  <si>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</si>
  <si>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</si>
  <si>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</si>
  <si>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</si>
  <si>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</si>
  <si>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</si>
  <si>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</si>
  <si>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</si>
  <si>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</si>
  <si>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</si>
  <si>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</si>
  <si>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</si>
  <si>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</si>
  <si>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</si>
  <si>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</si>
  <si>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</si>
  <si>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</si>
  <si>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</si>
  <si>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</si>
  <si>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</si>
  <si>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</si>
  <si>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</si>
  <si>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</si>
  <si>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</si>
  <si>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</si>
  <si>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</si>
  <si>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</si>
  <si>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</si>
  <si>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</si>
  <si>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</si>
  <si>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</si>
  <si>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</si>
  <si>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</si>
  <si>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</si>
  <si>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</si>
  <si>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</si>
  <si>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</si>
  <si>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</si>
  <si>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</si>
  <si>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</si>
  <si>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</si>
  <si>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</si>
  <si>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</si>
  <si>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</si>
  <si>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</si>
  <si>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</si>
  <si>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</si>
  <si>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</si>
  <si>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</si>
  <si>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</si>
  <si>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</si>
  <si>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</si>
  <si>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</si>
  <si>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</si>
  <si>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</si>
  <si>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</si>
  <si>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</si>
  <si>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</si>
  <si>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</si>
  <si>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</si>
  <si>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</si>
  <si>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</si>
  <si>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</si>
  <si>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</si>
  <si>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</si>
  <si>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</si>
  <si>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</si>
  <si>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</si>
  <si>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</si>
  <si>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</si>
  <si>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</si>
  <si>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</si>
  <si>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</si>
  <si>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</si>
  <si>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</si>
  <si>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</si>
  <si>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</si>
  <si>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</si>
  <si>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</si>
  <si>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</si>
  <si>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</si>
  <si>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</si>
  <si>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</si>
  <si>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</si>
  <si>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</si>
  <si>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</si>
  <si>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</si>
  <si>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</si>
  <si>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</si>
  <si>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</si>
  <si>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</si>
  <si>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</si>
  <si>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</si>
  <si>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</si>
  <si>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</si>
  <si>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</si>
  <si>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</si>
  <si>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</si>
  <si>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</si>
  <si>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</si>
  <si>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</si>
  <si>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</si>
  <si>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</si>
  <si>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</si>
  <si>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</si>
  <si>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</si>
  <si>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</si>
  <si>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</si>
  <si>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</si>
  <si>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</si>
  <si>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</si>
  <si>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</si>
  <si>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</si>
  <si>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</si>
  <si>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</si>
  <si>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</si>
  <si>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</si>
  <si>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</si>
  <si>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</si>
  <si>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</si>
  <si>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</si>
  <si>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</si>
  <si>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</si>
  <si>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</si>
  <si>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</si>
  <si>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</si>
  <si>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</si>
  <si>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</si>
  <si>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</si>
  <si>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</si>
  <si>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</si>
  <si>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</si>
  <si>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</si>
  <si>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</si>
  <si>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</si>
  <si>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</si>
  <si>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</si>
  <si>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</si>
  <si>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</si>
  <si>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</si>
  <si>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</si>
  <si>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</si>
  <si>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</si>
  <si>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</si>
  <si>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</si>
  <si>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</si>
  <si>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</si>
  <si>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</si>
  <si>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</si>
  <si>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</si>
  <si>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</si>
  <si>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</si>
  <si>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</si>
  <si>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</si>
  <si>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</si>
  <si>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</si>
  <si>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</si>
  <si>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</si>
  <si>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</si>
  <si>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</si>
  <si>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</si>
  <si>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</si>
  <si>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</si>
  <si>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</si>
  <si>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</si>
  <si>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</si>
  <si>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</si>
  <si>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</si>
  <si>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</si>
  <si>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</si>
  <si>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</si>
  <si>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</si>
  <si>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</si>
  <si>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</si>
  <si>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</si>
  <si>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</si>
  <si>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</si>
  <si>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</si>
  <si>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</si>
  <si>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</si>
  <si>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</si>
  <si>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</si>
  <si>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</si>
  <si>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</si>
  <si>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</si>
  <si>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</si>
  <si>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</si>
  <si>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</si>
  <si>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</si>
  <si>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</si>
  <si>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</si>
  <si>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</si>
  <si>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</si>
  <si>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</si>
  <si>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</si>
  <si>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</si>
  <si>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</si>
  <si>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</si>
  <si>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</si>
  <si>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</si>
  <si>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</si>
  <si>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</si>
  <si>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</si>
  <si>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</si>
  <si>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</si>
  <si>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</si>
  <si>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</si>
  <si>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</si>
  <si>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</si>
  <si>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</si>
  <si>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</si>
  <si>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</si>
  <si>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</si>
  <si>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</si>
  <si>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</si>
  <si>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</si>
  <si>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</si>
  <si>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</si>
  <si>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</si>
  <si>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</si>
  <si>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</si>
  <si>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</si>
  <si>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</si>
  <si>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</si>
  <si>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</si>
  <si>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</si>
  <si>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</si>
  <si>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</si>
  <si>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</si>
  <si>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</si>
  <si>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</si>
  <si>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</si>
  <si>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</si>
  <si>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</si>
  <si>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</si>
  <si>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</si>
  <si>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</si>
  <si>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</si>
  <si>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</si>
  <si>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</si>
  <si>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</si>
  <si>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</si>
  <si>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</si>
  <si>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</si>
  <si>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</si>
  <si>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</si>
  <si>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</si>
  <si>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</si>
  <si>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</si>
  <si>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</si>
  <si>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</si>
  <si>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</si>
  <si>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</si>
  <si>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</si>
  <si>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</si>
  <si>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</si>
  <si>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</si>
  <si>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</si>
  <si>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</si>
  <si>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</si>
  <si>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</si>
  <si>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</si>
  <si>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</si>
  <si>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</si>
  <si>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</si>
  <si>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</si>
  <si>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</si>
  <si>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</si>
  <si>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</si>
  <si>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</si>
  <si>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</si>
  <si>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</si>
  <si>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</si>
  <si>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</si>
  <si>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</si>
  <si>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</si>
  <si>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</si>
  <si>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</si>
  <si>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</si>
  <si>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</si>
  <si>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</si>
  <si>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</si>
  <si>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</si>
  <si>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</si>
  <si>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</si>
  <si>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</si>
  <si>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</si>
  <si>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</si>
  <si>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</si>
  <si>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</si>
  <si>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</si>
  <si>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</si>
  <si>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</si>
  <si>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</si>
  <si>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</si>
  <si>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</si>
  <si>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</si>
  <si>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</si>
  <si>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</si>
  <si>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</si>
  <si>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</si>
  <si>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</si>
  <si>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</si>
  <si>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</si>
  <si>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</si>
  <si>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</si>
  <si>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</si>
  <si>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</si>
  <si>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</si>
  <si>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</si>
  <si>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</si>
  <si>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</si>
  <si>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</si>
  <si>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</si>
  <si>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</si>
  <si>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</si>
  <si>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</si>
  <si>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</si>
  <si>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</si>
  <si>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</si>
  <si>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</si>
  <si>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</si>
  <si>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</si>
  <si>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</si>
  <si>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</si>
  <si>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</si>
  <si>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</si>
  <si>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</si>
  <si>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</si>
  <si>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</si>
  <si>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</si>
  <si>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</si>
  <si>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</si>
  <si>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</si>
  <si>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</si>
  <si>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</si>
  <si>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</si>
  <si>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</si>
  <si>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</si>
  <si>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</si>
  <si>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</si>
  <si>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</si>
  <si>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</si>
  <si>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</si>
  <si>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</si>
  <si>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</si>
  <si>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</si>
  <si>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</si>
  <si>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</si>
  <si>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</si>
  <si>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</si>
  <si>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</si>
  <si>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</si>
  <si>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</si>
  <si>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</si>
  <si>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</si>
  <si>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</si>
  <si>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</si>
  <si>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</si>
  <si>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</si>
  <si>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</si>
  <si>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</si>
  <si>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</si>
  <si>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</si>
  <si>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</si>
  <si>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</si>
  <si>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</si>
  <si>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</si>
  <si>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</si>
  <si>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</si>
  <si>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</si>
  <si>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</si>
  <si>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</si>
  <si>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</si>
  <si>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</si>
  <si>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</si>
  <si>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</si>
  <si>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</si>
  <si>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</si>
  <si>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</si>
  <si>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</si>
  <si>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</si>
  <si>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</si>
  <si>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</si>
  <si>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</si>
  <si>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</si>
  <si>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</si>
  <si>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</si>
  <si>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</si>
  <si>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</si>
  <si>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</si>
  <si>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</si>
  <si>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</si>
  <si>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</si>
  <si>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</si>
  <si>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</si>
  <si>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</si>
  <si>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</si>
  <si>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</si>
  <si>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</si>
  <si>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</si>
  <si>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</si>
  <si>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</si>
  <si>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</si>
  <si>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</si>
  <si>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</si>
  <si>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</si>
  <si>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</si>
  <si>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</si>
  <si>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</si>
  <si>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</si>
  <si>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</si>
  <si>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</si>
  <si>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</si>
  <si>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</si>
  <si>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</si>
  <si>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</si>
  <si>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</si>
  <si>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</si>
  <si>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</si>
  <si>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</si>
  <si>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</si>
  <si>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</si>
  <si>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</si>
  <si>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</si>
  <si>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</si>
  <si>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</si>
  <si>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</si>
  <si>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</si>
  <si>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</si>
  <si>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</si>
  <si>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</si>
  <si>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</si>
  <si>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</si>
  <si>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</si>
  <si>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</si>
  <si>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</si>
  <si>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</si>
  <si>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</si>
  <si>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</si>
  <si>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</si>
  <si>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</si>
  <si>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</si>
  <si>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</si>
  <si>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</si>
  <si>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</si>
  <si>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</si>
  <si>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</si>
  <si>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</si>
  <si>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</si>
  <si>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</si>
  <si>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</si>
  <si>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</si>
  <si>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</si>
  <si>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</si>
  <si>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</si>
  <si>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</si>
  <si>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</si>
  <si>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</si>
  <si>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</si>
  <si>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</si>
  <si>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</si>
  <si>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</si>
  <si>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</si>
  <si>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</si>
  <si>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</si>
  <si>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</si>
  <si>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</si>
  <si>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</si>
  <si>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</si>
  <si>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</si>
  <si>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</si>
  <si>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</si>
  <si>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</si>
  <si>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</si>
  <si>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</si>
  <si>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</si>
  <si>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</si>
  <si>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</si>
  <si>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</si>
  <si>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</si>
  <si>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</si>
  <si>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</si>
  <si>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</si>
  <si>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</si>
  <si>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</si>
  <si>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</si>
  <si>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</si>
  <si>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</si>
  <si>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</si>
  <si>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</si>
  <si>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</si>
  <si>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</si>
  <si>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</si>
  <si>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</si>
  <si>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</si>
  <si>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</si>
  <si>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</si>
  <si>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</si>
  <si>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</si>
  <si>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</si>
  <si>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</si>
  <si>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</si>
  <si>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</si>
  <si>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</si>
  <si>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</si>
  <si>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</si>
  <si>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</si>
  <si>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</si>
  <si>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</si>
  <si>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</si>
  <si>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</si>
  <si>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</si>
  <si>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</si>
  <si>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</si>
  <si>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</si>
  <si>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</si>
  <si>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</si>
  <si>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</si>
  <si>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</si>
  <si>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</si>
  <si>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</si>
  <si>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</si>
  <si>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</si>
  <si>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</si>
  <si>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</si>
  <si>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</si>
  <si>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</si>
  <si>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</si>
  <si>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</si>
  <si>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</si>
  <si>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</si>
  <si>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</si>
  <si>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</si>
  <si>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</si>
  <si>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</si>
  <si>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</si>
  <si>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</si>
  <si>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</si>
  <si>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</si>
  <si>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</si>
  <si>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</si>
  <si>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</si>
  <si>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</si>
  <si>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</si>
  <si>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</si>
  <si>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</si>
  <si>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</si>
  <si>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</si>
  <si>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</si>
  <si>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</si>
  <si>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</si>
  <si>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</si>
  <si>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</si>
  <si>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</si>
  <si>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</si>
  <si>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</si>
  <si>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</si>
  <si>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</si>
  <si>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</si>
  <si>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</si>
  <si>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</si>
  <si>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</si>
  <si>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</si>
  <si>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</si>
  <si>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</si>
  <si>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</si>
  <si>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</si>
  <si>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</si>
  <si>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</si>
  <si>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</si>
  <si>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</si>
  <si>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</si>
  <si>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</si>
  <si>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</si>
  <si>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</si>
  <si>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</si>
  <si>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</si>
  <si>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</si>
  <si>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</si>
  <si>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</si>
  <si>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</si>
  <si>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</si>
  <si>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</si>
  <si>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</si>
  <si>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</si>
  <si>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</si>
  <si>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</si>
  <si>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</si>
  <si>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</si>
  <si>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</si>
  <si>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</si>
  <si>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</si>
  <si>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</si>
  <si>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</si>
  <si>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</si>
  <si>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</si>
  <si>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</si>
  <si>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</si>
  <si>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</si>
  <si>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</si>
  <si>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</si>
  <si>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</si>
  <si>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</si>
  <si>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</si>
  <si>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</si>
  <si>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</si>
  <si>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</si>
  <si>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</si>
  <si>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</si>
  <si>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</si>
  <si>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</si>
  <si>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</si>
  <si>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</si>
  <si>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</si>
  <si>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</si>
  <si>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</si>
  <si>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</si>
  <si>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</si>
  <si>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</si>
  <si>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</si>
  <si>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</si>
  <si>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</si>
  <si>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</si>
  <si>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</si>
  <si>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</si>
  <si>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</si>
  <si>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</si>
  <si>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</si>
  <si>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</si>
  <si>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</si>
  <si>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</si>
  <si>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</si>
  <si>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</si>
  <si>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</si>
  <si>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</si>
  <si>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</si>
  <si>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</si>
  <si>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</si>
  <si>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</si>
  <si>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</si>
  <si>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</si>
  <si>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</si>
  <si>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</si>
  <si>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</si>
  <si>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</si>
  <si>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</si>
  <si>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</si>
  <si>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</si>
  <si>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</si>
  <si>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</si>
  <si>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</si>
  <si>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</si>
  <si>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</si>
  <si>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</si>
  <si>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</si>
  <si>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</si>
  <si>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</si>
  <si>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</si>
  <si>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</si>
  <si>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</si>
  <si>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</si>
  <si>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</si>
  <si>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</si>
  <si>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</si>
  <si>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</si>
  <si>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</si>
  <si>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</si>
  <si>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</si>
  <si>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</si>
  <si>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</si>
  <si>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</si>
  <si>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</si>
  <si>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</si>
  <si>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</si>
  <si>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</si>
  <si>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</si>
  <si>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</si>
  <si>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</si>
  <si>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</si>
  <si>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</si>
  <si>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</si>
  <si>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</si>
  <si>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</si>
  <si>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</si>
  <si>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</si>
  <si>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</si>
  <si>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</si>
  <si>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</si>
  <si>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</si>
  <si>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</si>
  <si>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</si>
  <si>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</si>
  <si>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</si>
  <si>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</si>
  <si>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</si>
  <si>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</si>
  <si>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</si>
  <si>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</si>
  <si>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</si>
  <si>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</si>
  <si>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</si>
  <si>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</si>
  <si>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</si>
  <si>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</si>
  <si>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</si>
  <si>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</si>
  <si>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</si>
  <si>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</si>
  <si>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</si>
  <si>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</si>
  <si>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</si>
  <si>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</si>
  <si>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</si>
  <si>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</si>
  <si>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</si>
  <si>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</si>
  <si>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</si>
  <si>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</si>
  <si>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</si>
  <si>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</si>
  <si>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</si>
  <si>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</si>
  <si>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</si>
  <si>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</si>
  <si>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</si>
  <si>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</si>
  <si>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</si>
  <si>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</si>
  <si>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</si>
  <si>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</si>
  <si>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</si>
  <si>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</si>
  <si>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</si>
  <si>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</si>
  <si>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</si>
  <si>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</si>
  <si>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</si>
  <si>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</si>
  <si>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</si>
  <si>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</si>
  <si>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</si>
  <si>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</si>
  <si>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</si>
  <si>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</si>
  <si>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</si>
  <si>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</si>
  <si>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</si>
  <si>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</si>
  <si>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</si>
  <si>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</si>
  <si>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</si>
  <si>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</si>
  <si>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</si>
  <si>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</si>
  <si>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</si>
  <si>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</si>
  <si>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</si>
  <si>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</si>
  <si>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</si>
  <si>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</si>
  <si>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</si>
  <si>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</si>
  <si>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</si>
  <si>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</si>
  <si>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</si>
  <si>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</si>
  <si>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</si>
  <si>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</si>
  <si>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</si>
  <si>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</si>
  <si>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</si>
  <si>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</si>
  <si>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</si>
  <si>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</si>
  <si>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</si>
  <si>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</si>
  <si>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</si>
  <si>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</si>
  <si>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</si>
  <si>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</si>
  <si>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</si>
  <si>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</si>
  <si>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</si>
  <si>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</si>
  <si>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</si>
  <si>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</si>
  <si>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</si>
  <si>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</si>
  <si>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</si>
  <si>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</si>
  <si>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</si>
  <si>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</si>
  <si>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</si>
  <si>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</si>
  <si>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</si>
  <si>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</si>
  <si>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</si>
  <si>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</si>
  <si>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</si>
  <si>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</si>
  <si>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</si>
  <si>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</si>
  <si>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</si>
  <si>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</si>
  <si>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</si>
  <si>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</si>
  <si>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</si>
  <si>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</si>
  <si>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</si>
  <si>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</si>
  <si>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</si>
  <si>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</si>
  <si>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</si>
  <si>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</si>
  <si>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</si>
  <si>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</si>
  <si>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</si>
  <si>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</si>
  <si>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</si>
  <si>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</si>
  <si>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</si>
  <si>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</si>
  <si>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</si>
  <si>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</si>
  <si>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</si>
  <si>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</si>
  <si>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</si>
  <si>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</si>
  <si>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</si>
  <si>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</si>
  <si>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</si>
  <si>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</si>
  <si>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</si>
  <si>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</si>
  <si>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</si>
  <si>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</si>
  <si>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</si>
  <si>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</si>
  <si>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</si>
  <si>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</si>
  <si>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</si>
  <si>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</si>
  <si>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</si>
  <si>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</si>
  <si>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</si>
  <si>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</si>
  <si>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</si>
  <si>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</si>
  <si>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</si>
  <si>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</si>
  <si>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</si>
  <si>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</si>
  <si>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</si>
  <si>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</si>
  <si>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</si>
  <si>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</si>
  <si>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</si>
  <si>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</si>
  <si>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</si>
  <si>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</si>
  <si>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</si>
  <si>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</si>
  <si>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</si>
  <si>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</si>
  <si>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</si>
  <si>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</si>
  <si>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</si>
  <si>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</si>
  <si>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</si>
  <si>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</si>
  <si>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</si>
  <si>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</si>
  <si>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</si>
  <si>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</si>
  <si>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</si>
  <si>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</si>
  <si>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</si>
  <si>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</si>
  <si>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</si>
  <si>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</si>
  <si>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</si>
  <si>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</si>
  <si>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</si>
  <si>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</si>
  <si>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</si>
  <si>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</si>
  <si>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</si>
  <si>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</si>
  <si>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</si>
  <si>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</si>
  <si>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</si>
  <si>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</si>
  <si>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</si>
  <si>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</si>
  <si>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</si>
  <si>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</si>
  <si>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</si>
  <si>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</si>
  <si>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</si>
  <si>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</si>
  <si>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</si>
  <si>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</si>
  <si>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</si>
  <si>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</si>
  <si>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</si>
  <si>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</si>
  <si>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</si>
  <si>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</si>
  <si>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</si>
  <si>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</si>
  <si>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</si>
  <si>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</si>
  <si>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</si>
  <si>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</si>
  <si>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</si>
  <si>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</si>
  <si>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</si>
  <si>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</si>
  <si>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</si>
  <si>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</si>
  <si>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</si>
  <si>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</si>
  <si>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</si>
  <si>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</si>
  <si>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</si>
  <si>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</si>
  <si>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</si>
  <si>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</si>
  <si>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</si>
  <si>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</si>
  <si>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</si>
  <si>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</si>
  <si>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</si>
  <si>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</si>
  <si>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</si>
  <si>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</si>
  <si>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</si>
  <si>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</si>
  <si>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</si>
  <si>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</si>
  <si>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</si>
  <si>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</si>
  <si>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</si>
  <si>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</si>
  <si>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</si>
  <si>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</si>
  <si>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</si>
  <si>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</si>
  <si>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</si>
  <si>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</si>
  <si>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</si>
  <si>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</si>
  <si>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</si>
  <si>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</si>
  <si>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</si>
  <si>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</si>
  <si>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</si>
  <si>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</si>
  <si>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</si>
  <si>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</si>
  <si>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</si>
  <si>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</si>
  <si>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</si>
  <si>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</si>
  <si>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</si>
  <si>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</si>
  <si>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</si>
  <si>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</si>
  <si>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</si>
  <si>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</si>
  <si>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</si>
  <si>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</si>
  <si>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</si>
  <si>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</si>
  <si>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</si>
  <si>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</si>
  <si>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</si>
  <si>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</si>
  <si>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</si>
  <si>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</si>
  <si>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</si>
  <si>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</si>
  <si>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</si>
  <si>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</si>
  <si>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</si>
  <si>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</si>
  <si>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</si>
  <si>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</si>
  <si>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</si>
  <si>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</si>
  <si>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</si>
  <si>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</si>
  <si>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</si>
  <si>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</si>
  <si>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</si>
  <si>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</si>
  <si>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</si>
  <si>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</si>
  <si>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</si>
  <si>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</si>
  <si>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</si>
  <si>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</si>
  <si>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</si>
  <si>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</si>
  <si>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</si>
  <si>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</si>
  <si>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</si>
  <si>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</si>
  <si>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</si>
  <si>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</si>
  <si>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</si>
  <si>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</si>
  <si>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</si>
  <si>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</si>
  <si>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</si>
  <si>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</si>
  <si>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</si>
  <si>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</si>
  <si>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</si>
  <si>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</si>
  <si>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</si>
  <si>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</si>
  <si>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</si>
  <si>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</si>
  <si>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</si>
  <si>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</si>
  <si>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</si>
  <si>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</si>
  <si>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</si>
  <si>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</si>
  <si>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</si>
  <si>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</si>
  <si>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</si>
  <si>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</si>
  <si>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</si>
  <si>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</si>
  <si>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</si>
  <si>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</si>
  <si>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</si>
  <si>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</si>
  <si>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</si>
  <si>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</si>
  <si>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</si>
  <si>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</si>
  <si>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</si>
  <si>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</si>
  <si>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</si>
  <si>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</si>
  <si>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</si>
  <si>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</si>
  <si>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</si>
  <si>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</si>
  <si>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</si>
  <si>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</si>
  <si>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</si>
  <si>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</si>
  <si>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</si>
  <si>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</si>
  <si>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</si>
  <si>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</si>
  <si>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</si>
  <si>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</si>
  <si>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</si>
  <si>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</si>
  <si>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</si>
  <si>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</si>
  <si>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</si>
  <si>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</si>
  <si>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</si>
  <si>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</si>
  <si>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</si>
  <si>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</si>
  <si>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</si>
  <si>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</si>
  <si>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</si>
  <si>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</si>
  <si>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</si>
  <si>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</si>
  <si>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</si>
  <si>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</si>
  <si>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</si>
  <si>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</si>
  <si>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</si>
  <si>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</si>
  <si>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</si>
  <si>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</si>
  <si>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</si>
  <si>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</si>
  <si>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</si>
  <si>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</si>
  <si>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</si>
  <si>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</si>
  <si>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</si>
  <si>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</si>
  <si>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</si>
  <si>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</si>
  <si>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</si>
  <si>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</si>
  <si>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</si>
  <si>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</si>
  <si>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</si>
  <si>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</si>
  <si>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</si>
  <si>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</si>
  <si>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</si>
  <si>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</si>
  <si>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</si>
  <si>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</si>
  <si>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</si>
  <si>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</si>
  <si>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</si>
  <si>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</si>
  <si>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</si>
  <si>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</si>
  <si>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</si>
  <si>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</si>
  <si>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</si>
  <si>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</si>
  <si>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</si>
  <si>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</si>
  <si>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</si>
  <si>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</si>
  <si>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</si>
  <si>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</si>
  <si>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</si>
  <si>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</si>
  <si>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</si>
  <si>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</si>
  <si>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</si>
  <si>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</si>
  <si>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</si>
  <si>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</si>
  <si>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</si>
  <si>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</si>
  <si>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</si>
  <si>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</si>
  <si>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</si>
  <si>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</si>
  <si>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</si>
  <si>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</si>
  <si>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</si>
  <si>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</si>
  <si>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</si>
  <si>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</si>
  <si>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</si>
  <si>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</si>
  <si>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</si>
  <si>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</si>
  <si>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</si>
  <si>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</si>
  <si>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</si>
  <si>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</si>
  <si>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</si>
  <si>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</si>
  <si>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</si>
  <si>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</si>
  <si>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</si>
  <si>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</si>
  <si>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</si>
  <si>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</si>
  <si>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</si>
  <si>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</si>
  <si>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</si>
  <si>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</si>
  <si>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</si>
  <si>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</si>
  <si>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</si>
  <si>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</si>
  <si>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</si>
  <si>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</si>
  <si>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</si>
  <si>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</si>
  <si>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</si>
  <si>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</si>
  <si>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</si>
  <si>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</si>
  <si>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</si>
  <si>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</si>
  <si>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</si>
  <si>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</si>
  <si>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</si>
  <si>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</si>
  <si>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</si>
  <si>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</si>
  <si>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</si>
  <si>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</si>
  <si>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</si>
  <si>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</si>
  <si>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</si>
  <si>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</si>
  <si>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</si>
  <si>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</si>
  <si>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</si>
  <si>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</si>
  <si>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</si>
  <si>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</si>
  <si>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</si>
  <si>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</si>
  <si>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</si>
  <si>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</si>
  <si>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</si>
  <si>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</si>
  <si>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</si>
  <si>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</si>
  <si>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</si>
  <si>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</si>
  <si>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</si>
  <si>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</si>
  <si>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</si>
  <si>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</si>
  <si>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</si>
  <si>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</si>
  <si>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</si>
  <si>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</si>
  <si>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</si>
  <si>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</si>
  <si>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</si>
  <si>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</si>
  <si>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</si>
  <si>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</si>
  <si>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</si>
  <si>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</si>
  <si>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</si>
  <si>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</si>
  <si>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</si>
  <si>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</si>
  <si>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</si>
  <si>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</si>
  <si>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</si>
  <si>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</si>
  <si>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</si>
  <si>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</si>
  <si>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</si>
  <si>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</si>
  <si>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</si>
  <si>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</si>
  <si>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</si>
  <si>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</si>
  <si>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</si>
  <si>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</si>
  <si>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</si>
  <si>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</si>
  <si>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</si>
  <si>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</si>
  <si>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</si>
  <si>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</si>
  <si>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</si>
  <si>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</si>
  <si>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</si>
  <si>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</si>
  <si>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</si>
  <si>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</si>
  <si>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</si>
  <si>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</si>
  <si>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</si>
  <si>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</si>
  <si>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</si>
  <si>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</si>
  <si>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</si>
  <si>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</si>
  <si>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</si>
  <si>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</si>
  <si>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</si>
  <si>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</si>
  <si>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</si>
  <si>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</si>
  <si>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</si>
  <si>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</si>
  <si>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</si>
  <si>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</si>
  <si>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</si>
  <si>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</si>
  <si>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</si>
  <si>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</si>
  <si>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</si>
  <si>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</si>
  <si>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</si>
  <si>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</si>
  <si>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</si>
  <si>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</si>
  <si>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</si>
  <si>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</si>
  <si>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</si>
  <si>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</si>
  <si>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</si>
  <si>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</si>
  <si>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</si>
  <si>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</si>
  <si>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</si>
  <si>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</si>
  <si>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</si>
  <si>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</si>
  <si>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</si>
  <si>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</si>
  <si>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</si>
  <si>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</si>
  <si>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</si>
  <si>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</si>
  <si>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</si>
  <si>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</si>
  <si>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</si>
  <si>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</si>
  <si>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</si>
  <si>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</si>
  <si>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</si>
  <si>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</si>
  <si>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</si>
  <si>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</si>
  <si>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</si>
  <si>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</si>
  <si>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</si>
  <si>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</si>
  <si>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</si>
  <si>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</si>
  <si>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</si>
  <si>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</si>
  <si>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</si>
  <si>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</si>
  <si>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</si>
  <si>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</si>
  <si>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</si>
  <si>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</si>
  <si>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</si>
  <si>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</si>
  <si>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</si>
  <si>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</si>
  <si>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</si>
  <si>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</si>
  <si>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</si>
  <si>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</si>
  <si>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</si>
  <si>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</si>
  <si>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</si>
  <si>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</si>
  <si>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</si>
  <si>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</si>
  <si>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</si>
  <si>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</si>
  <si>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</si>
  <si>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</si>
  <si>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</si>
  <si>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</si>
  <si>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</si>
  <si>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</si>
  <si>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</si>
  <si>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</si>
  <si>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</si>
  <si>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</si>
  <si>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</si>
  <si>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</si>
  <si>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</si>
  <si>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</si>
  <si>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</si>
  <si>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</si>
  <si>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</si>
  <si>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</si>
  <si>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</si>
  <si>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</si>
  <si>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</si>
  <si>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</si>
  <si>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</si>
  <si>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</si>
  <si>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</si>
  <si>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</si>
  <si>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</si>
  <si>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5" type="noConversion"/>
  </si>
  <si>
    <t>B16</t>
    <phoneticPr fontId="85" type="noConversion"/>
  </si>
  <si>
    <t>B17</t>
    <phoneticPr fontId="85" type="noConversion"/>
  </si>
  <si>
    <t>B18</t>
    <phoneticPr fontId="85" type="noConversion"/>
  </si>
  <si>
    <t>B19</t>
    <phoneticPr fontId="85" type="noConversion"/>
  </si>
  <si>
    <t>B20</t>
    <phoneticPr fontId="85" type="noConversion"/>
  </si>
  <si>
    <t>B21</t>
    <phoneticPr fontId="85" type="noConversion"/>
  </si>
  <si>
    <t>B22</t>
    <phoneticPr fontId="85" type="noConversion"/>
  </si>
  <si>
    <t>B23</t>
    <phoneticPr fontId="85" type="noConversion"/>
  </si>
  <si>
    <t>B24</t>
    <phoneticPr fontId="85" type="noConversion"/>
  </si>
  <si>
    <t>B25</t>
    <phoneticPr fontId="85" type="noConversion"/>
  </si>
  <si>
    <t>B26</t>
    <phoneticPr fontId="85" type="noConversion"/>
  </si>
  <si>
    <t>B28</t>
    <phoneticPr fontId="85" type="noConversion"/>
  </si>
  <si>
    <t>Select Minerals/Metals in Scope (*):</t>
    <phoneticPr fontId="85" type="noConversion"/>
  </si>
  <si>
    <t>B12</t>
    <phoneticPr fontId="85" type="noConversion"/>
  </si>
  <si>
    <t>B14</t>
    <phoneticPr fontId="85" type="noConversion"/>
  </si>
  <si>
    <t>D29</t>
    <phoneticPr fontId="85" type="noConversion"/>
  </si>
  <si>
    <t>B29</t>
    <phoneticPr fontId="85" type="noConversion"/>
  </si>
  <si>
    <t>B41</t>
    <phoneticPr fontId="85" type="noConversion"/>
  </si>
  <si>
    <t>B53</t>
    <phoneticPr fontId="85" type="noConversion"/>
  </si>
  <si>
    <t>B65</t>
    <phoneticPr fontId="85" type="noConversion"/>
  </si>
  <si>
    <t>B77</t>
    <phoneticPr fontId="85" type="noConversion"/>
  </si>
  <si>
    <t>B89</t>
    <phoneticPr fontId="85" type="noConversion"/>
  </si>
  <si>
    <t>B101</t>
    <phoneticPr fontId="85" type="noConversion"/>
  </si>
  <si>
    <t>B113</t>
    <phoneticPr fontId="85" type="noConversion"/>
  </si>
  <si>
    <t>B115</t>
    <phoneticPr fontId="85" type="noConversion"/>
  </si>
  <si>
    <t>B117</t>
    <phoneticPr fontId="85" type="noConversion"/>
  </si>
  <si>
    <t>B119</t>
    <phoneticPr fontId="85" type="noConversion"/>
  </si>
  <si>
    <t>B131</t>
    <phoneticPr fontId="85" type="noConversion"/>
  </si>
  <si>
    <t>B133</t>
    <phoneticPr fontId="85" type="noConversion"/>
  </si>
  <si>
    <t>B135</t>
    <phoneticPr fontId="85" type="noConversion"/>
  </si>
  <si>
    <t>B137</t>
    <phoneticPr fontId="85" type="noConversion"/>
  </si>
  <si>
    <t>G29</t>
    <phoneticPr fontId="85" type="noConversion"/>
  </si>
  <si>
    <t>The purpose of this document is to collect sourcing information on below minerals.</t>
    <phoneticPr fontId="85" type="noConversion"/>
  </si>
  <si>
    <t>1) Is any of the specified mineral/metal intentionally added or used in the product(s) or in the production process? (*)</t>
    <phoneticPr fontId="85" type="noConversion"/>
  </si>
  <si>
    <t xml:space="preserve">3) Do any of the smelters or processors in your supply chain source the specified mineral/metal from conflict-affected and high-risk areas? (OECD Due Diligence Guidance, see definitions tab) </t>
    <phoneticPr fontId="85" type="noConversion"/>
  </si>
  <si>
    <t>6) Have you identified all of the smelters or processors supplying the specified minerals/metal to your supply chain?</t>
    <phoneticPr fontId="85" type="noConversion"/>
  </si>
  <si>
    <t>C. Do you require your direct suppliers to source the specified minerals/metals from smelters whose due diligence practices have been validated by an independent third-party audit program?</t>
    <phoneticPr fontId="85" type="noConversion"/>
  </si>
  <si>
    <t>E. Does your company conduct supply chain survey(s) of your relevant supplier(s) on the specified minerals/metals?</t>
    <phoneticPr fontId="85" type="noConversion"/>
  </si>
  <si>
    <t>Not declaring</t>
  </si>
  <si>
    <t>Did not survey</t>
    <phoneticPr fontId="114"/>
  </si>
  <si>
    <t>Copper</t>
  </si>
  <si>
    <t>Nickel</t>
  </si>
  <si>
    <t>Graphite</t>
  </si>
  <si>
    <t>Lithium</t>
  </si>
  <si>
    <t>Other [specify below]</t>
  </si>
  <si>
    <t>B114</t>
    <phoneticPr fontId="85" type="noConversion"/>
  </si>
  <si>
    <t xml:space="preserve">2) Does any of the specified mineral/metal remain in the product(s)? </t>
    <phoneticPr fontId="85"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</si>
  <si>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</si>
  <si>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</si>
  <si>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</si>
  <si>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</si>
  <si>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</si>
  <si>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</si>
  <si>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</si>
  <si>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</si>
  <si>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</si>
  <si>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</si>
  <si>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</si>
  <si>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</si>
  <si>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</si>
  <si>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</si>
  <si>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</si>
  <si>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</si>
  <si>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</si>
  <si>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</si>
  <si>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</si>
  <si>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</si>
  <si>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</si>
  <si>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</si>
  <si>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</si>
  <si>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</si>
  <si>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</si>
  <si>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</si>
  <si>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</si>
  <si>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</si>
  <si>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</si>
  <si>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</si>
  <si>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</si>
  <si>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</si>
  <si>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</si>
  <si>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</si>
  <si>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</si>
  <si>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</si>
  <si>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</si>
  <si>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</si>
  <si>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</si>
  <si>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</si>
  <si>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</si>
  <si>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</si>
  <si>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</si>
  <si>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</si>
  <si>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</si>
  <si>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</si>
  <si>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</si>
  <si>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</si>
  <si>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</si>
  <si>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</si>
  <si>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</si>
  <si>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</si>
  <si>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</si>
  <si>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</si>
  <si>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</si>
  <si>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</si>
  <si>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</si>
  <si>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</si>
  <si>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</si>
  <si>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</si>
  <si>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</si>
  <si>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</si>
  <si>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</si>
  <si>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</si>
  <si>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</si>
  <si>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</si>
  <si>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</si>
  <si>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</si>
  <si>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</si>
  <si>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</si>
  <si>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</si>
  <si>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</si>
  <si>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</si>
  <si>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</si>
  <si>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</si>
  <si>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</si>
  <si>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</si>
  <si>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</si>
  <si>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</si>
  <si>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</si>
  <si>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</si>
  <si>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</si>
  <si>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</si>
  <si>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</si>
  <si>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</si>
  <si>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</si>
  <si>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</si>
  <si>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</si>
  <si>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</si>
  <si>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</si>
  <si>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</si>
  <si>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</si>
  <si>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</si>
  <si>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</si>
  <si>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</si>
  <si>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</si>
  <si>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</si>
  <si>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</si>
  <si>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</si>
  <si>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</si>
  <si>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</si>
  <si>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</si>
  <si>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</si>
  <si>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</si>
  <si>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</si>
  <si>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</si>
  <si>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</si>
  <si>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</si>
  <si>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</si>
  <si>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</si>
  <si>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</si>
  <si>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</si>
  <si>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</si>
  <si>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</si>
  <si>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</si>
  <si>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</si>
  <si>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</si>
  <si>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</si>
  <si>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</si>
  <si>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</si>
  <si>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</si>
  <si>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</si>
  <si>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</si>
  <si>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</si>
  <si>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</si>
  <si>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</si>
  <si>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</si>
  <si>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</si>
  <si>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</si>
  <si>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</si>
  <si>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</si>
  <si>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</si>
  <si>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</si>
  <si>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</si>
  <si>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</si>
  <si>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</si>
  <si>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</si>
  <si>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</si>
  <si>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</si>
  <si>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</si>
  <si>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</si>
  <si>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</si>
  <si>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</si>
  <si>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</si>
  <si>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</si>
  <si>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</si>
  <si>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</si>
  <si>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</si>
  <si>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</si>
  <si>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</si>
  <si>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</si>
  <si>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</si>
  <si>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</si>
  <si>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</si>
  <si>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</si>
  <si>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</si>
  <si>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</si>
  <si>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</si>
  <si>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</si>
  <si>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</si>
  <si>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</si>
  <si>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</si>
  <si>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</si>
  <si>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</si>
  <si>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</si>
  <si>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</si>
  <si>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</si>
  <si>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</si>
  <si>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</si>
  <si>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</si>
  <si>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</si>
  <si>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</si>
  <si>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</si>
  <si>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</si>
  <si>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</si>
  <si>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</si>
  <si>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</si>
  <si>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</si>
  <si>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</si>
  <si>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</si>
  <si>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</si>
  <si>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</si>
  <si>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</si>
  <si>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</si>
  <si>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</si>
  <si>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</si>
  <si>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</si>
  <si>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</si>
  <si>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</si>
  <si>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</si>
  <si>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</si>
  <si>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</si>
  <si>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</si>
  <si>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</si>
  <si>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</si>
  <si>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</si>
  <si>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</si>
  <si>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</si>
  <si>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</si>
  <si>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</si>
  <si>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</si>
  <si>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</si>
  <si>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</si>
  <si>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</si>
  <si>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</si>
  <si>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</si>
  <si>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</si>
  <si>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</si>
  <si>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</si>
  <si>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</si>
  <si>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</si>
  <si>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</si>
  <si>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</si>
  <si>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</si>
  <si>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</si>
  <si>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</si>
  <si>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</si>
  <si>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</si>
  <si>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</si>
  <si>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</si>
  <si>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</si>
  <si>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</si>
  <si>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</si>
  <si>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</si>
  <si>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</si>
  <si>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</si>
  <si>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</si>
  <si>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</si>
  <si>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</si>
  <si>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</si>
  <si>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</si>
  <si>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</si>
  <si>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</si>
  <si>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</si>
  <si>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</si>
  <si>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</si>
  <si>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</si>
  <si>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</si>
  <si>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</si>
  <si>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</si>
  <si>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</si>
  <si>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</si>
  <si>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</si>
  <si>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</si>
  <si>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</si>
  <si>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</si>
  <si>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</si>
  <si>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</si>
  <si>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</si>
  <si>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</si>
  <si>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</si>
  <si>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</si>
  <si>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</si>
  <si>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</si>
  <si>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</si>
  <si>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</si>
  <si>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</si>
  <si>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</si>
  <si>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5" type="noConversion"/>
  </si>
  <si>
    <t>100%</t>
    <phoneticPr fontId="114"/>
  </si>
  <si>
    <t xml:space="preserve">Provide contact name in Declaration tab cell D19 </t>
    <phoneticPr fontId="85" type="noConversion"/>
  </si>
  <si>
    <t>Provide a phone number for contact in Declaration tab cell D21</t>
    <phoneticPr fontId="85" type="noConversion"/>
  </si>
  <si>
    <t>Provide authorized company representative contact name in Declaration tab cell D22</t>
    <phoneticPr fontId="85" type="noConversion"/>
  </si>
  <si>
    <t>Provide an email for authorized company representative on Declaration tab cell D24</t>
    <phoneticPr fontId="85" type="noConversion"/>
  </si>
  <si>
    <t>Provide date the form was completed on Declaration tab cell D26</t>
    <phoneticPr fontId="85" type="noConversion"/>
  </si>
  <si>
    <t>Declare if specified mineral is intentionally added to your products on Declaration tab cell D30</t>
    <phoneticPr fontId="85" type="noConversion"/>
  </si>
  <si>
    <t>J25</t>
    <phoneticPr fontId="85" type="noConversion"/>
  </si>
  <si>
    <t>J26</t>
    <phoneticPr fontId="85" type="noConversion"/>
  </si>
  <si>
    <t>J19</t>
    <phoneticPr fontId="85" type="noConversion"/>
  </si>
  <si>
    <t>Declare if specified mineral is intentionally added to your products on Declaration tab cell D31</t>
    <phoneticPr fontId="85" type="noConversion"/>
  </si>
  <si>
    <t>Declare if specified mineral is intentionally added to your products on Declaration tab cell D32</t>
    <phoneticPr fontId="85" type="noConversion"/>
  </si>
  <si>
    <t>Declare if specified mineral is intentionally added to your products on Declaration tab cell D33</t>
    <phoneticPr fontId="85" type="noConversion"/>
  </si>
  <si>
    <t>Declare if specified mineral is intentionally added to your products on Declaration tab cell D34</t>
    <phoneticPr fontId="85" type="noConversion"/>
  </si>
  <si>
    <t>Declare if specified mineral is intentionally added to your products on Declaration tab cell D35</t>
    <phoneticPr fontId="85" type="noConversion"/>
  </si>
  <si>
    <t>Declare if specified mineral is necessary to the production of your products and contained within the finished products declared in Declaration tab cell D42</t>
    <phoneticPr fontId="85" type="noConversion"/>
  </si>
  <si>
    <t>Declare if specified mineral is necessary to the production of your products and contained within the finished products declared in Declaration tab cell D43</t>
    <phoneticPr fontId="85" type="noConversion"/>
  </si>
  <si>
    <t>J30</t>
    <phoneticPr fontId="85" type="noConversion"/>
  </si>
  <si>
    <t>J31</t>
    <phoneticPr fontId="85" type="noConversion"/>
  </si>
  <si>
    <t>J32</t>
    <phoneticPr fontId="85" type="noConversion"/>
  </si>
  <si>
    <t>J33</t>
    <phoneticPr fontId="85" type="noConversion"/>
  </si>
  <si>
    <t>J34</t>
    <phoneticPr fontId="85" type="noConversion"/>
  </si>
  <si>
    <t>J35</t>
    <phoneticPr fontId="85" type="noConversion"/>
  </si>
  <si>
    <t>J36</t>
    <phoneticPr fontId="85" type="noConversion"/>
  </si>
  <si>
    <t>J37</t>
    <phoneticPr fontId="85" type="noConversion"/>
  </si>
  <si>
    <t>Declare if specified mineral is necessary to the production of your products and contained within the finished products declared in Declaration tab cell D44</t>
    <phoneticPr fontId="85" type="noConversion"/>
  </si>
  <si>
    <t>Declare if specified mineral is necessary to the production of your products and contained within the finished products declared in Declaration tab cell D45</t>
    <phoneticPr fontId="85" type="noConversion"/>
  </si>
  <si>
    <t>Declare if specified mineral is necessary to the production of your products and contained within the finished products declared in Declaration tab cell D46</t>
    <phoneticPr fontId="85" type="noConversion"/>
  </si>
  <si>
    <t>Declare if specified mineral is necessary to the production of your products and contained within the finished products declared in Declaration tab cell D47</t>
    <phoneticPr fontId="85" type="noConversion"/>
  </si>
  <si>
    <t>J39</t>
    <phoneticPr fontId="85" type="noConversion"/>
  </si>
  <si>
    <t>J40</t>
    <phoneticPr fontId="85" type="noConversion"/>
  </si>
  <si>
    <t>Provide at least 1 mineral/metal in Declaration tab cells D12 - G13</t>
    <phoneticPr fontId="85" type="noConversion"/>
  </si>
  <si>
    <t>J41</t>
    <phoneticPr fontId="85" type="noConversion"/>
  </si>
  <si>
    <t>J42</t>
    <phoneticPr fontId="85" type="noConversion"/>
  </si>
  <si>
    <t>J43</t>
    <phoneticPr fontId="85" type="noConversion"/>
  </si>
  <si>
    <t>J44</t>
    <phoneticPr fontId="85" type="noConversion"/>
  </si>
  <si>
    <t>J45</t>
    <phoneticPr fontId="85" type="noConversion"/>
  </si>
  <si>
    <t>J46</t>
    <phoneticPr fontId="85" type="noConversion"/>
  </si>
  <si>
    <t>J47</t>
    <phoneticPr fontId="85" type="noConversion"/>
  </si>
  <si>
    <t>J48</t>
    <phoneticPr fontId="85" type="noConversion"/>
  </si>
  <si>
    <t>J50</t>
    <phoneticPr fontId="85" type="noConversion"/>
  </si>
  <si>
    <t>J51</t>
    <phoneticPr fontId="85" type="noConversion"/>
  </si>
  <si>
    <t>J52</t>
    <phoneticPr fontId="85" type="noConversion"/>
  </si>
  <si>
    <t>J53</t>
    <phoneticPr fontId="85" type="noConversion"/>
  </si>
  <si>
    <t>J54</t>
    <phoneticPr fontId="85" type="noConversion"/>
  </si>
  <si>
    <t>J55</t>
    <phoneticPr fontId="85" type="noConversion"/>
  </si>
  <si>
    <t>J56</t>
    <phoneticPr fontId="85" type="noConversion"/>
  </si>
  <si>
    <t>J57</t>
    <phoneticPr fontId="85" type="noConversion"/>
  </si>
  <si>
    <t>J58</t>
    <phoneticPr fontId="85" type="noConversion"/>
  </si>
  <si>
    <t>J59</t>
    <phoneticPr fontId="85" type="noConversion"/>
  </si>
  <si>
    <t>J61</t>
    <phoneticPr fontId="85" type="noConversion"/>
  </si>
  <si>
    <t>J62</t>
    <phoneticPr fontId="85" type="noConversion"/>
  </si>
  <si>
    <t>J63</t>
    <phoneticPr fontId="85" type="noConversion"/>
  </si>
  <si>
    <t>J64</t>
    <phoneticPr fontId="85" type="noConversion"/>
  </si>
  <si>
    <t>J65</t>
    <phoneticPr fontId="85" type="noConversion"/>
  </si>
  <si>
    <t>J66</t>
    <phoneticPr fontId="85" type="noConversion"/>
  </si>
  <si>
    <t>J67</t>
    <phoneticPr fontId="85" type="noConversion"/>
  </si>
  <si>
    <t>J68</t>
    <phoneticPr fontId="85" type="noConversion"/>
  </si>
  <si>
    <t>J69</t>
    <phoneticPr fontId="85" type="noConversion"/>
  </si>
  <si>
    <t>J70</t>
    <phoneticPr fontId="85" type="noConversion"/>
  </si>
  <si>
    <t>J72</t>
    <phoneticPr fontId="85" type="noConversion"/>
  </si>
  <si>
    <t>J74</t>
    <phoneticPr fontId="85" type="noConversion"/>
  </si>
  <si>
    <t>J76</t>
    <phoneticPr fontId="85" type="noConversion"/>
  </si>
  <si>
    <t>J77</t>
    <phoneticPr fontId="85" type="noConversion"/>
  </si>
  <si>
    <t>J78</t>
    <phoneticPr fontId="85" type="noConversion"/>
  </si>
  <si>
    <t>J79</t>
    <phoneticPr fontId="85" type="noConversion"/>
  </si>
  <si>
    <t>J80</t>
    <phoneticPr fontId="85" type="noConversion"/>
  </si>
  <si>
    <t>J81</t>
    <phoneticPr fontId="85" type="noConversion"/>
  </si>
  <si>
    <t>J83</t>
    <phoneticPr fontId="85" type="noConversion"/>
  </si>
  <si>
    <t>J84</t>
    <phoneticPr fontId="85" type="noConversion"/>
  </si>
  <si>
    <t>J85</t>
    <phoneticPr fontId="85" type="noConversion"/>
  </si>
  <si>
    <t>J86</t>
    <phoneticPr fontId="85" type="noConversion"/>
  </si>
  <si>
    <t>J87</t>
    <phoneticPr fontId="85" type="noConversion"/>
  </si>
  <si>
    <t>J88</t>
    <phoneticPr fontId="85" type="noConversion"/>
  </si>
  <si>
    <t>J89</t>
    <phoneticPr fontId="85" type="noConversion"/>
  </si>
  <si>
    <t>J90</t>
    <phoneticPr fontId="85" type="noConversion"/>
  </si>
  <si>
    <t>J91</t>
    <phoneticPr fontId="85" type="noConversion"/>
  </si>
  <si>
    <t>J92</t>
    <phoneticPr fontId="85" type="noConversion"/>
  </si>
  <si>
    <t>J94</t>
    <phoneticPr fontId="85"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</si>
  <si>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5" type="noConversion"/>
  </si>
  <si>
    <t>Answer if your company has made your responsible minerals sourcing policy publically available on your website on the Declaration tab cell D117</t>
    <phoneticPr fontId="85" type="noConversion"/>
  </si>
  <si>
    <t>J95</t>
    <phoneticPr fontId="85" type="noConversion"/>
  </si>
  <si>
    <t>J96</t>
    <phoneticPr fontId="85" type="noConversion"/>
  </si>
  <si>
    <t>J111</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</si>
  <si>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5" type="noConversion"/>
  </si>
  <si>
    <t>J98</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</si>
  <si>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5" type="noConversion"/>
  </si>
  <si>
    <t>J99</t>
    <phoneticPr fontId="85" type="noConversion"/>
  </si>
  <si>
    <t>J100</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</si>
  <si>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5" type="noConversion"/>
  </si>
  <si>
    <t>J101</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</si>
  <si>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5" type="noConversion"/>
  </si>
  <si>
    <t>J102</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</si>
  <si>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5" type="noConversion"/>
  </si>
  <si>
    <t>J103</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</si>
  <si>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5" type="noConversion"/>
  </si>
  <si>
    <t>J104</t>
    <phoneticPr fontId="85" type="noConversion"/>
  </si>
  <si>
    <t>J105</t>
    <phoneticPr fontId="85" type="noConversion"/>
  </si>
  <si>
    <t>J106</t>
    <phoneticPr fontId="85" type="noConversion"/>
  </si>
  <si>
    <t>J107</t>
    <phoneticPr fontId="85" type="noConversion"/>
  </si>
  <si>
    <t>Answer if you have implemented due diligence measures for responsible sourcing on Declaration tab cell D131</t>
    <phoneticPr fontId="85" type="noConversion"/>
  </si>
  <si>
    <t>J108</t>
    <phoneticPr fontId="85" type="noConversion"/>
  </si>
  <si>
    <t>J109</t>
    <phoneticPr fontId="85" type="noConversion"/>
  </si>
  <si>
    <t>J110</t>
    <phoneticPr fontId="85" type="noConversion"/>
  </si>
  <si>
    <t>Answer if you verify responses from your suppliers against your company's expectations on Declaration tab cell D135</t>
    <phoneticPr fontId="85" type="noConversion"/>
  </si>
  <si>
    <t>Answer if your verification process includes corrective action management on Declaration tab cell D137</t>
    <phoneticPr fontId="85" type="noConversion"/>
  </si>
  <si>
    <t>J112</t>
    <phoneticPr fontId="85" type="noConversion"/>
  </si>
  <si>
    <t>If applicable, provide 1 or more Products or Item Numbers this declaration applies to. From Declaration tab select hyperlink in cell D11 to enter Product List tab</t>
    <phoneticPr fontId="85" type="noConversion"/>
  </si>
  <si>
    <t>Answer if you conduct specified mineral(s) supply chain surveys on the declaration tab cell D133</t>
    <phoneticPr fontId="85"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</si>
  <si>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5" type="noConversion"/>
  </si>
  <si>
    <t>J114</t>
    <phoneticPr fontId="85" type="noConversion"/>
  </si>
  <si>
    <t>J115</t>
    <phoneticPr fontId="85" type="noConversion"/>
  </si>
  <si>
    <t>J116</t>
    <phoneticPr fontId="85" type="noConversion"/>
  </si>
  <si>
    <t>J117</t>
    <phoneticPr fontId="85" type="noConversion"/>
  </si>
  <si>
    <t>J118</t>
    <phoneticPr fontId="85" type="noConversion"/>
  </si>
  <si>
    <t>J119</t>
    <phoneticPr fontId="85" type="noConversion"/>
  </si>
  <si>
    <t>Provide a valid email for contact in Declaration tab cell D20</t>
    <phoneticPr fontId="85" type="noConversion"/>
  </si>
  <si>
    <t>Declare if specified mineral used within the scope of products declared within this survey response originated from a conflict-affected and high-risk area on the Declaration tab cell D54</t>
    <phoneticPr fontId="85" type="noConversion"/>
  </si>
  <si>
    <t>Declare if specified mineral used within the scope of products declared within this survey response originated from a conflict-affected and high-risk area on the Declaration tab cell D55</t>
    <phoneticPr fontId="85" type="noConversion"/>
  </si>
  <si>
    <t>Declare if specified mineral used within the scope of products declared within this survey response originated from a conflict-affected and high-risk area on the Declaration tab cell D56</t>
    <phoneticPr fontId="85" type="noConversion"/>
  </si>
  <si>
    <t>Declare if specified mineral used within the scope of products declared within this survey response originated from a conflict-affected and high-risk area on the Declaration tab cell D57</t>
    <phoneticPr fontId="85" type="noConversion"/>
  </si>
  <si>
    <t>Declare if specified mineral used within the scope of products declared within this survey response originated from a conflict-affected and high-risk area on the Declaration tab cell D58</t>
    <phoneticPr fontId="85" type="noConversion"/>
  </si>
  <si>
    <t>Declare if specified mineral used within the scope of products declared within this survey response originated from a conflict-affected and high-risk area on the Declaration tab cell D59</t>
    <phoneticPr fontId="85" type="noConversion"/>
  </si>
  <si>
    <t>Declare if specified mineral used within the scope of products declared within this survey response originated entirely from a recycled or scrap source on the Declaration tab cell D66</t>
    <phoneticPr fontId="85" type="noConversion"/>
  </si>
  <si>
    <t>Declare if specified mineral used within the scope of products declared within this survey response originated entirely from a recycled or scrap source on the Declaration tab cell D67</t>
    <phoneticPr fontId="85" type="noConversion"/>
  </si>
  <si>
    <t>Declare if specified mineral used within the scope of products declared within this survey response originated entirely from a recycled or scrap source on the Declaration tab cell D68</t>
    <phoneticPr fontId="85" type="noConversion"/>
  </si>
  <si>
    <t>Declare if specified mineral used within the scope of products declared within this survey response originated entirely from a recycled or scrap source on the Declaration tab cell D69</t>
    <phoneticPr fontId="85" type="noConversion"/>
  </si>
  <si>
    <t>Declare if specified mineral used within the scope of products declared within this survey response originated entirely from a recycled or scrap source on the Declaration tab cell D70</t>
    <phoneticPr fontId="85" type="noConversion"/>
  </si>
  <si>
    <t>Declare if specified mineral used within the scope of products declared within this survey response originated entirely from a recycled or scrap source on the Declaration tab cell D71</t>
    <phoneticPr fontId="85" type="noConversion"/>
  </si>
  <si>
    <t>Provide % of completeness of supplier's smelter information on Declaration tab cell D78</t>
    <phoneticPr fontId="85" type="noConversion"/>
  </si>
  <si>
    <t>Provide % of completeness of supplier's smelter information on Declaration tab cell D79</t>
    <phoneticPr fontId="85" type="noConversion"/>
  </si>
  <si>
    <t>Provide % of completeness of supplier's smelter information on Declaration tab cell D80</t>
    <phoneticPr fontId="85" type="noConversion"/>
  </si>
  <si>
    <t>Provide % of completeness of supplier's smelter information on Declaration tab cell D81</t>
    <phoneticPr fontId="85" type="noConversion"/>
  </si>
  <si>
    <t>Provide % of completeness of supplier's smelter information on Declaration tab cell D82</t>
    <phoneticPr fontId="85" type="noConversion"/>
  </si>
  <si>
    <t>Provide % of completeness of supplier's smelter information on Declaration tab cell D83</t>
    <phoneticPr fontId="85" type="noConversion"/>
  </si>
  <si>
    <t>Declare if all smelter names have been provided in this survey response under the scope of products declared on the Declaration tab cell D90</t>
    <phoneticPr fontId="85" type="noConversion"/>
  </si>
  <si>
    <t>Declare if all smelter names have been provided in this survey response under the scope of products declared on the Declaration tab cell D91</t>
    <phoneticPr fontId="85" type="noConversion"/>
  </si>
  <si>
    <t>Declare if all smelter names have been provided in this survey response under the scope of products declared on the Declaration tab cell D92</t>
    <phoneticPr fontId="85" type="noConversion"/>
  </si>
  <si>
    <t>Declare if all smelter names have been provided in this survey response under the scope of products declared on the Declaration tab cell D93</t>
    <phoneticPr fontId="85" type="noConversion"/>
  </si>
  <si>
    <t>Declare if all smelter names have been provided in this survey response under the scope of products declared on the Declaration tab cell D94</t>
    <phoneticPr fontId="85" type="noConversion"/>
  </si>
  <si>
    <t>Declare if all smelter names have been provided in this survey response under the scope of products declared on the Declaration tab cell D95</t>
    <phoneticPr fontId="85" type="noConversion"/>
  </si>
  <si>
    <t>Declare if all applicable specified mineral smelter information has been provided on Declaration tab cell D102</t>
    <phoneticPr fontId="85" type="noConversion"/>
  </si>
  <si>
    <t>Declare if all applicable specified mineral smelter information has been provided on Declaration tab cell D103</t>
    <phoneticPr fontId="85" type="noConversion"/>
  </si>
  <si>
    <t>Declare if all applicable specified mineral smelter information has been provided on Declaration tab cell D104</t>
    <phoneticPr fontId="85" type="noConversion"/>
  </si>
  <si>
    <t>Declare if all applicable specified mineral smelter information has been provided on Declaration tab cell D105</t>
    <phoneticPr fontId="85" type="noConversion"/>
  </si>
  <si>
    <t>Declare if all applicable specified mineral smelter information has been provided on Declaration tab cell D106</t>
    <phoneticPr fontId="85" type="noConversion"/>
  </si>
  <si>
    <t>Declare if all applicable specified mineral smelter information has been provided on Declaration tab cell D107</t>
    <phoneticPr fontId="85" type="noConversion"/>
  </si>
  <si>
    <t>J73</t>
    <phoneticPr fontId="85" type="noConversion"/>
  </si>
  <si>
    <t>J75</t>
    <phoneticPr fontId="85"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</si>
  <si>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</si>
  <si>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</si>
  <si>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</si>
  <si>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</si>
  <si>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</si>
  <si>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</si>
  <si>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</si>
  <si>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</si>
  <si>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</si>
  <si>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</si>
  <si>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</si>
  <si>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</si>
  <si>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</si>
  <si>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</si>
  <si>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</si>
  <si>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</si>
  <si>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</si>
  <si>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</si>
  <si>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</si>
  <si>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</si>
  <si>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</si>
  <si>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</si>
  <si>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</si>
  <si>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</si>
  <si>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</si>
  <si>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</si>
  <si>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</si>
  <si>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</si>
  <si>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</si>
  <si>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</si>
  <si>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</si>
  <si>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</si>
  <si>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</si>
  <si>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</si>
  <si>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</si>
  <si>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</si>
  <si>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</si>
  <si>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</si>
  <si>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</si>
  <si>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</si>
  <si>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</si>
  <si>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</si>
  <si>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</si>
  <si>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</si>
  <si>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</si>
  <si>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</si>
  <si>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</si>
  <si>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</si>
  <si>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</si>
  <si>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</si>
  <si>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</si>
  <si>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</si>
  <si>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</si>
  <si>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</si>
  <si>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</si>
  <si>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</si>
  <si>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</si>
  <si>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</si>
  <si>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</si>
  <si>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</si>
  <si>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</si>
  <si>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</si>
  <si>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</si>
  <si>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</si>
  <si>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</si>
  <si>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</si>
  <si>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</si>
  <si>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</si>
  <si>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</si>
  <si>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</si>
  <si>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</si>
  <si>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5"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</si>
  <si>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</si>
  <si>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</si>
  <si>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</si>
  <si>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</si>
  <si>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</si>
  <si>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</si>
  <si>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</si>
  <si>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</si>
  <si>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</si>
  <si>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</si>
  <si>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</si>
  <si>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</si>
  <si>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</si>
  <si>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</si>
  <si>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</si>
  <si>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</si>
  <si>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</si>
  <si>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</si>
  <si>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</si>
  <si>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</si>
  <si>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</si>
  <si>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</si>
  <si>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</si>
  <si>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</si>
  <si>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</si>
  <si>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</si>
  <si>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</si>
  <si>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</si>
  <si>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</si>
  <si>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</si>
  <si>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</si>
  <si>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</si>
  <si>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</si>
  <si>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</si>
  <si>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</si>
  <si>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</si>
  <si>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</si>
  <si>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</si>
  <si>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</si>
  <si>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</si>
  <si>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</si>
  <si>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</si>
  <si>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</si>
  <si>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</si>
  <si>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</si>
  <si>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</si>
  <si>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</si>
  <si>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</si>
  <si>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</si>
  <si>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</si>
  <si>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</si>
  <si>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</si>
  <si>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</si>
  <si>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</si>
  <si>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</si>
  <si>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</si>
  <si>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</si>
  <si>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</si>
  <si>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</si>
  <si>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</si>
  <si>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</si>
  <si>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</si>
  <si>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</si>
  <si>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</si>
  <si>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</si>
  <si>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</si>
  <si>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</si>
  <si>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</si>
  <si>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</si>
  <si>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</si>
  <si>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</si>
  <si>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</si>
  <si>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</si>
  <si>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</si>
  <si>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</si>
  <si>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</si>
  <si>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</si>
  <si>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</si>
  <si>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</si>
  <si>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</si>
  <si>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</si>
  <si>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</si>
  <si>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</si>
  <si>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</si>
  <si>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</si>
  <si>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</si>
  <si>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</si>
  <si>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</si>
  <si>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</si>
  <si>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</si>
  <si>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</si>
  <si>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</si>
  <si>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</si>
  <si>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</si>
  <si>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</si>
  <si>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</si>
  <si>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</si>
  <si>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</si>
  <si>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</si>
  <si>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</si>
  <si>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</si>
  <si>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</si>
  <si>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</si>
  <si>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</si>
  <si>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</si>
  <si>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</si>
  <si>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</si>
  <si>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</si>
  <si>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</si>
  <si>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</si>
  <si>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</si>
  <si>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</si>
  <si>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</si>
  <si>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</si>
  <si>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</si>
  <si>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</si>
  <si>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</si>
  <si>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</si>
  <si>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</si>
  <si>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</si>
  <si>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</si>
  <si>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</si>
  <si>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</si>
  <si>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</si>
  <si>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</si>
  <si>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</si>
  <si>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</si>
  <si>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</si>
  <si>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</si>
  <si>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</si>
  <si>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</si>
  <si>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</si>
  <si>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</si>
  <si>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</si>
  <si>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</si>
  <si>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</si>
  <si>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</si>
  <si>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</si>
  <si>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</si>
  <si>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</si>
  <si>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</si>
  <si>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</si>
  <si>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</si>
  <si>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</si>
  <si>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</si>
  <si>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</si>
  <si>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</si>
  <si>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</si>
  <si>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</si>
  <si>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</si>
  <si>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</si>
  <si>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</si>
  <si>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</si>
  <si>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</si>
  <si>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</si>
  <si>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</si>
  <si>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</si>
  <si>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</si>
  <si>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</si>
  <si>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</si>
  <si>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</si>
  <si>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</si>
  <si>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</si>
  <si>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</si>
  <si>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</si>
  <si>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</si>
  <si>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</si>
  <si>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</si>
  <si>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</si>
  <si>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</si>
  <si>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</si>
  <si>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</si>
  <si>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</si>
  <si>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</si>
  <si>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</si>
  <si>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</si>
  <si>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</si>
  <si>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</si>
  <si>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</si>
  <si>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</si>
  <si>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</si>
  <si>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</si>
  <si>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</si>
  <si>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</si>
  <si>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</si>
  <si>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</si>
  <si>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</si>
  <si>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</si>
  <si>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</si>
  <si>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</si>
  <si>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</si>
  <si>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</si>
  <si>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</si>
  <si>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</si>
  <si>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</si>
  <si>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</si>
  <si>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</si>
  <si>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</si>
  <si>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</si>
  <si>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</si>
  <si>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</si>
  <si>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</si>
  <si>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</si>
  <si>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</si>
  <si>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</si>
  <si>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</si>
  <si>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</si>
  <si>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</si>
  <si>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</si>
  <si>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</si>
  <si>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</si>
  <si>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</si>
  <si>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</si>
  <si>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</si>
  <si>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</si>
  <si>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</si>
  <si>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</si>
  <si>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</si>
  <si>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</si>
  <si>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</si>
  <si>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</si>
  <si>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</si>
  <si>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</si>
  <si>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</si>
  <si>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</si>
  <si>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</si>
  <si>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</si>
  <si>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</si>
  <si>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</si>
  <si>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</si>
  <si>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</si>
  <si>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</si>
  <si>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</si>
  <si>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</si>
  <si>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</si>
  <si>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</si>
  <si>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</si>
  <si>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</si>
  <si>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</si>
  <si>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</si>
  <si>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</si>
  <si>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</si>
  <si>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</si>
  <si>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</si>
  <si>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</si>
  <si>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</si>
  <si>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</si>
  <si>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</si>
  <si>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</si>
  <si>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</si>
  <si>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</si>
  <si>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</si>
  <si>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</si>
  <si>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</si>
  <si>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</si>
  <si>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</si>
  <si>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</si>
  <si>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</si>
  <si>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</si>
  <si>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</si>
  <si>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</si>
  <si>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</si>
  <si>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</si>
  <si>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</si>
  <si>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</si>
  <si>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</si>
  <si>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</si>
  <si>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</si>
  <si>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</si>
  <si>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</si>
  <si>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</si>
  <si>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</si>
  <si>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</si>
  <si>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</si>
  <si>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</si>
  <si>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</si>
  <si>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</si>
  <si>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</si>
  <si>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</si>
  <si>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</si>
  <si>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</si>
  <si>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</si>
  <si>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</si>
  <si>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</si>
  <si>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</si>
  <si>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</si>
  <si>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</si>
  <si>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</si>
  <si>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</si>
  <si>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</si>
  <si>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</si>
  <si>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</si>
  <si>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</si>
  <si>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</si>
  <si>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</si>
  <si>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</si>
  <si>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</si>
  <si>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</si>
  <si>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</si>
  <si>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</si>
  <si>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</si>
  <si>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</si>
  <si>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</si>
  <si>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</si>
  <si>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</si>
  <si>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</si>
  <si>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</si>
  <si>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</si>
  <si>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</si>
  <si>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</si>
  <si>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</si>
  <si>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</si>
  <si>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</si>
  <si>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</si>
  <si>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</si>
  <si>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</si>
  <si>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</si>
  <si>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</si>
  <si>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</si>
  <si>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</si>
  <si>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</si>
  <si>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</si>
  <si>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</si>
  <si>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</si>
  <si>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</si>
  <si>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</si>
  <si>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</si>
  <si>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</si>
  <si>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</si>
  <si>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</si>
  <si>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</si>
  <si>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</si>
  <si>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</si>
  <si>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</si>
  <si>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</si>
  <si>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</si>
  <si>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</si>
  <si>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</si>
  <si>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</si>
  <si>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</si>
  <si>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</si>
  <si>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</si>
  <si>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</si>
  <si>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</si>
  <si>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</si>
  <si>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</si>
  <si>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</si>
  <si>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</si>
  <si>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</si>
  <si>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</si>
  <si>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</si>
  <si>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</si>
  <si>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</si>
  <si>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</si>
  <si>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</si>
  <si>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</si>
  <si>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</si>
  <si>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</si>
  <si>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</si>
  <si>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</si>
  <si>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</si>
  <si>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</si>
  <si>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</si>
  <si>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</si>
  <si>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</si>
  <si>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</si>
  <si>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</si>
  <si>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</si>
  <si>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</si>
  <si>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</si>
  <si>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</si>
  <si>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</si>
  <si>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</si>
  <si>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</si>
  <si>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</si>
  <si>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</si>
  <si>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</si>
  <si>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</si>
  <si>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</si>
  <si>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</si>
  <si>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</si>
  <si>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</si>
  <si>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</si>
  <si>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</si>
  <si>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</si>
  <si>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</si>
  <si>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</si>
  <si>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</si>
  <si>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</si>
  <si>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</si>
  <si>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</si>
  <si>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</si>
  <si>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</si>
  <si>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</si>
  <si>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</si>
  <si>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</si>
  <si>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</si>
  <si>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</si>
  <si>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</si>
  <si>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</si>
  <si>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</si>
  <si>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</si>
  <si>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</si>
  <si>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</si>
  <si>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</si>
  <si>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</si>
  <si>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</si>
  <si>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</si>
  <si>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</si>
  <si>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</si>
  <si>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</si>
  <si>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</si>
  <si>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</si>
  <si>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</si>
  <si>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</si>
  <si>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</si>
  <si>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</si>
  <si>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</si>
  <si>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</si>
  <si>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</si>
  <si>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</si>
  <si>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</si>
  <si>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</si>
  <si>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</si>
  <si>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</si>
  <si>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</si>
  <si>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</si>
  <si>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</si>
  <si>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</si>
  <si>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</si>
  <si>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</si>
  <si>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</si>
  <si>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</si>
  <si>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</si>
  <si>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</si>
  <si>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</si>
  <si>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</si>
  <si>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</si>
  <si>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</si>
  <si>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</si>
  <si>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</si>
  <si>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</si>
  <si>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</si>
  <si>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</si>
  <si>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</si>
  <si>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</si>
  <si>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</si>
  <si>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</si>
  <si>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</si>
  <si>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</si>
  <si>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</si>
  <si>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</si>
  <si>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</si>
  <si>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</si>
  <si>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</si>
  <si>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</si>
  <si>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</si>
  <si>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</si>
  <si>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</si>
  <si>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</si>
  <si>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</si>
  <si>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</si>
  <si>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</si>
  <si>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</si>
  <si>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</si>
  <si>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</si>
  <si>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</si>
  <si>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</si>
  <si>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</si>
  <si>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</si>
  <si>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</si>
  <si>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</si>
  <si>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</si>
  <si>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</si>
  <si>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</si>
  <si>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</si>
  <si>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</si>
  <si>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</si>
  <si>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</si>
  <si>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</si>
  <si>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</si>
  <si>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</si>
  <si>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</si>
  <si>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</si>
  <si>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</si>
  <si>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</si>
  <si>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</si>
  <si>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</si>
  <si>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</si>
  <si>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</si>
  <si>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</si>
  <si>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</si>
  <si>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</si>
  <si>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</si>
  <si>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</si>
  <si>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</si>
  <si>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</si>
  <si>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</si>
  <si>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</si>
  <si>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</si>
  <si>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</si>
  <si>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</si>
  <si>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</si>
  <si>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</si>
  <si>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</si>
  <si>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</si>
  <si>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</si>
  <si>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</si>
  <si>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</si>
  <si>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</si>
  <si>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</si>
  <si>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</si>
  <si>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</si>
  <si>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</si>
  <si>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</si>
  <si>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</si>
  <si>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</si>
  <si>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</si>
  <si>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</si>
  <si>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</si>
  <si>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</si>
  <si>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</si>
  <si>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</si>
  <si>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</si>
  <si>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</si>
  <si>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</si>
  <si>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</si>
  <si>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</si>
  <si>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</si>
  <si>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</si>
  <si>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</si>
  <si>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</si>
  <si>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</si>
  <si>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</si>
  <si>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</si>
  <si>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</si>
  <si>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</si>
  <si>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</si>
  <si>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</si>
  <si>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</si>
  <si>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</si>
  <si>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</si>
  <si>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</si>
  <si>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</si>
  <si>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</si>
  <si>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</si>
  <si>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</si>
  <si>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</si>
  <si>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</si>
  <si>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</si>
  <si>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</si>
  <si>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</si>
  <si>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</si>
  <si>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</si>
  <si>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</si>
  <si>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</si>
  <si>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</si>
  <si>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</si>
  <si>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</si>
  <si>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</si>
  <si>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</si>
  <si>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</si>
  <si>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</si>
  <si>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</si>
  <si>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</si>
  <si>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</si>
  <si>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</si>
  <si>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</si>
  <si>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</si>
  <si>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</si>
  <si>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</si>
  <si>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</si>
  <si>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</si>
  <si>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</si>
  <si>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</si>
  <si>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</si>
  <si>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</si>
  <si>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</si>
  <si>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</si>
  <si>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</si>
  <si>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</si>
  <si>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</si>
  <si>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</si>
  <si>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</si>
  <si>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</si>
  <si>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</si>
  <si>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</si>
  <si>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</si>
  <si>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</si>
  <si>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</si>
  <si>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</si>
  <si>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</si>
  <si>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</si>
  <si>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</si>
  <si>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</si>
  <si>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</si>
  <si>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</si>
  <si>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</si>
  <si>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</si>
  <si>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</si>
  <si>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</si>
  <si>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</si>
  <si>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</si>
  <si>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</si>
  <si>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</si>
  <si>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</si>
  <si>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</si>
  <si>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</si>
  <si>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</si>
  <si>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</si>
  <si>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</si>
  <si>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</si>
  <si>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</si>
  <si>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</si>
  <si>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</si>
  <si>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</si>
  <si>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</si>
  <si>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</si>
  <si>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</si>
  <si>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</si>
  <si>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</si>
  <si>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</si>
  <si>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</si>
  <si>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</si>
  <si>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</si>
  <si>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</si>
  <si>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</si>
  <si>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</si>
  <si>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</si>
  <si>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</si>
  <si>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</si>
  <si>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</si>
  <si>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</si>
  <si>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</si>
  <si>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</si>
  <si>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</si>
  <si>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</si>
  <si>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</si>
  <si>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</si>
  <si>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</si>
  <si>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</si>
  <si>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</si>
  <si>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</si>
  <si>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</si>
  <si>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</si>
  <si>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</si>
  <si>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</si>
  <si>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</si>
  <si>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</si>
  <si>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</si>
  <si>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</si>
  <si>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</si>
  <si>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</si>
  <si>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</si>
  <si>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</si>
  <si>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</si>
  <si>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</si>
  <si>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</si>
  <si>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</si>
  <si>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</si>
  <si>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</si>
  <si>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</si>
  <si>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</si>
  <si>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</si>
  <si>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</si>
  <si>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</si>
  <si>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</si>
  <si>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</si>
  <si>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</si>
  <si>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</si>
  <si>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</si>
  <si>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</si>
  <si>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</si>
  <si>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</si>
  <si>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</si>
  <si>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</si>
  <si>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</si>
  <si>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</si>
  <si>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</si>
  <si>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</si>
  <si>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</si>
  <si>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</si>
  <si>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</si>
  <si>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</si>
  <si>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</si>
  <si>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</si>
  <si>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</si>
  <si>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</si>
  <si>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</si>
  <si>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</si>
  <si>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</si>
  <si>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</si>
  <si>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</si>
  <si>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</si>
  <si>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</si>
  <si>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</si>
  <si>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</si>
  <si>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</si>
  <si>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</si>
  <si>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</si>
  <si>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</si>
  <si>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</si>
  <si>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</si>
  <si>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</si>
  <si>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</si>
  <si>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</si>
  <si>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</si>
  <si>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</si>
  <si>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</si>
  <si>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</si>
  <si>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</si>
  <si>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</si>
  <si>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</si>
  <si>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</si>
  <si>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</si>
  <si>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</si>
  <si>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</si>
  <si>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</si>
  <si>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</si>
  <si>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</si>
  <si>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</si>
  <si>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</si>
  <si>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</si>
  <si>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</si>
  <si>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</si>
  <si>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</si>
  <si>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</si>
  <si>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</si>
  <si>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</si>
  <si>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</si>
  <si>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</si>
  <si>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</si>
  <si>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</si>
  <si>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</si>
  <si>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</si>
  <si>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</si>
  <si>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</si>
  <si>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</si>
  <si>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</si>
  <si>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</si>
  <si>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</si>
  <si>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</si>
  <si>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</si>
  <si>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</si>
  <si>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</si>
  <si>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</si>
  <si>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</si>
  <si>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</si>
  <si>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</si>
  <si>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</si>
  <si>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</si>
  <si>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</si>
  <si>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</si>
  <si>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</si>
  <si>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</si>
  <si>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</si>
  <si>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</si>
  <si>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</si>
  <si>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</si>
  <si>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</si>
  <si>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</si>
  <si>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</si>
  <si>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</si>
  <si>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</si>
  <si>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</si>
  <si>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</si>
  <si>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</si>
  <si>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</si>
  <si>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</si>
  <si>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</si>
  <si>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</si>
  <si>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</si>
  <si>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</si>
  <si>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</si>
  <si>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</si>
  <si>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</si>
  <si>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</si>
  <si>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</si>
  <si>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</si>
  <si>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</si>
  <si>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</si>
  <si>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</si>
  <si>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</si>
  <si>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</si>
  <si>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</si>
  <si>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</si>
  <si>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</si>
  <si>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</si>
  <si>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</si>
  <si>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</si>
  <si>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</si>
  <si>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</si>
  <si>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</si>
  <si>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</si>
  <si>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</si>
  <si>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</si>
  <si>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</si>
  <si>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</si>
  <si>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</si>
  <si>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</si>
  <si>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</si>
  <si>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</si>
  <si>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</si>
  <si>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</si>
  <si>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</si>
  <si>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</si>
  <si>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</si>
  <si>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</si>
  <si>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</si>
  <si>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</si>
  <si>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</si>
  <si>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</si>
  <si>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5" type="noConversion"/>
  </si>
  <si>
    <t>1. Corrections to all bugs and errors
2. Updates to highlighting on the Smelter List tabs.
3. Updates to Smelter Reference List and Standard Smelter List
4. Added German translation to file.</t>
    <phoneticPr fontId="114"/>
  </si>
  <si>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</si>
  <si>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</si>
  <si>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</si>
  <si>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</si>
  <si>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</si>
  <si>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</si>
  <si>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</si>
  <si>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</si>
  <si>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</si>
  <si>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</si>
  <si>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</si>
  <si>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</si>
  <si>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</si>
  <si>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</si>
  <si>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</si>
  <si>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</si>
  <si>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</si>
  <si>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</si>
  <si>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</si>
  <si>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</si>
  <si>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</si>
  <si>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</si>
  <si>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</si>
  <si>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</si>
  <si>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</si>
  <si>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</si>
  <si>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</si>
  <si>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</si>
  <si>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</si>
  <si>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</si>
  <si>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</si>
  <si>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</si>
  <si>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</si>
  <si>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</si>
  <si>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</si>
  <si>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</si>
  <si>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</si>
  <si>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</si>
  <si>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</si>
  <si>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</si>
  <si>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</si>
  <si>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</si>
  <si>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</si>
  <si>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</si>
  <si>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</si>
  <si>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</si>
  <si>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</si>
  <si>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</si>
  <si>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</si>
  <si>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</si>
  <si>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</si>
  <si>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</si>
  <si>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</si>
  <si>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</si>
  <si>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</si>
  <si>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</si>
  <si>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</si>
  <si>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</si>
  <si>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</si>
  <si>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</si>
  <si>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</si>
  <si>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</si>
  <si>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</si>
  <si>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</si>
  <si>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</si>
  <si>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</si>
  <si>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</si>
  <si>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</si>
  <si>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</si>
  <si>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</si>
  <si>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</si>
  <si>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</si>
  <si>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</si>
  <si>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</si>
  <si>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</si>
  <si>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</si>
  <si>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</si>
  <si>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</si>
  <si>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</si>
  <si>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</si>
  <si>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</si>
  <si>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</si>
  <si>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</si>
  <si>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</si>
  <si>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</si>
  <si>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</si>
  <si>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</si>
  <si>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</si>
  <si>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</si>
  <si>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</si>
  <si>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</si>
  <si>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</si>
  <si>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</si>
  <si>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</si>
  <si>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</si>
  <si>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</si>
  <si>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</si>
  <si>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</si>
  <si>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</si>
  <si>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</si>
  <si>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</si>
  <si>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</si>
  <si>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</si>
  <si>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</si>
  <si>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</si>
  <si>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</si>
  <si>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</si>
  <si>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</si>
  <si>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</si>
  <si>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</si>
  <si>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</si>
  <si>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</si>
  <si>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</si>
  <si>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</si>
  <si>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</si>
  <si>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</si>
  <si>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</si>
  <si>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</si>
  <si>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</si>
  <si>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</si>
  <si>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</si>
  <si>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</si>
  <si>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</si>
  <si>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</si>
  <si>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</si>
  <si>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</si>
  <si>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</si>
  <si>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</si>
  <si>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</si>
  <si>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</si>
  <si>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</si>
  <si>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</si>
  <si>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</si>
  <si>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</si>
  <si>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</si>
  <si>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</si>
  <si>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</si>
  <si>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</si>
  <si>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</si>
  <si>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</si>
  <si>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</si>
  <si>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</si>
  <si>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</si>
  <si>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</si>
  <si>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</si>
  <si>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</si>
  <si>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</si>
  <si>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</si>
  <si>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</si>
  <si>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</si>
  <si>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</si>
  <si>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</si>
  <si>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</si>
  <si>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</si>
  <si>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</si>
  <si>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</si>
  <si>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</si>
  <si>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</si>
  <si>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</si>
  <si>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</si>
  <si>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</si>
  <si>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</si>
  <si>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</si>
  <si>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</si>
  <si>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</si>
  <si>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</si>
  <si>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</si>
  <si>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</si>
  <si>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</si>
  <si>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</si>
  <si>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</si>
  <si>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</si>
  <si>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</si>
  <si>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</si>
  <si>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</si>
  <si>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</si>
  <si>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</si>
  <si>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</si>
  <si>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</si>
  <si>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</si>
  <si>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</si>
  <si>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</si>
  <si>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</si>
  <si>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</si>
  <si>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</si>
  <si>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</si>
  <si>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</si>
  <si>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</si>
  <si>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</si>
  <si>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</si>
  <si>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</si>
  <si>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</si>
  <si>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</si>
  <si>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</si>
  <si>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</si>
  <si>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</si>
  <si>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</si>
  <si>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</si>
  <si>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</si>
  <si>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</si>
  <si>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</si>
  <si>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</si>
  <si>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</si>
  <si>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</si>
  <si>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</si>
  <si>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</si>
  <si>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</si>
  <si>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</si>
  <si>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</si>
  <si>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</si>
  <si>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</si>
  <si>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</si>
  <si>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</si>
  <si>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</si>
  <si>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</si>
  <si>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</si>
  <si>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</si>
  <si>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</si>
  <si>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</si>
  <si>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</si>
  <si>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</si>
  <si>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</si>
  <si>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</si>
  <si>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</si>
  <si>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</si>
  <si>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</si>
  <si>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</si>
  <si>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</si>
  <si>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</si>
  <si>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</si>
  <si>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</si>
  <si>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</si>
  <si>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</si>
  <si>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</si>
  <si>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</si>
  <si>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</si>
  <si>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</si>
  <si>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</si>
  <si>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</si>
  <si>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</si>
  <si>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</si>
  <si>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</si>
  <si>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</si>
  <si>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</si>
  <si>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</si>
  <si>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</si>
  <si>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</si>
  <si>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</si>
  <si>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</si>
  <si>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</si>
  <si>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</si>
  <si>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</si>
  <si>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</si>
  <si>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</si>
  <si>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</si>
  <si>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</si>
  <si>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</si>
  <si>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</si>
  <si>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</si>
  <si>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</si>
  <si>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</si>
  <si>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</si>
  <si>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</si>
  <si>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</si>
  <si>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</si>
  <si>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</si>
  <si>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</si>
  <si>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</si>
  <si>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</si>
  <si>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</si>
  <si>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</si>
  <si>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</si>
  <si>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</si>
  <si>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</si>
  <si>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</si>
  <si>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</si>
  <si>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</si>
  <si>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</si>
  <si>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</si>
  <si>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</si>
  <si>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</si>
  <si>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</si>
  <si>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</si>
  <si>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</si>
  <si>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</si>
  <si>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</si>
  <si>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</si>
  <si>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</si>
  <si>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</si>
  <si>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</si>
  <si>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</si>
  <si>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</si>
  <si>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</si>
  <si>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</si>
  <si>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</si>
  <si>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</si>
  <si>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</si>
  <si>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</si>
  <si>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</si>
  <si>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</si>
  <si>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</si>
  <si>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</si>
  <si>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</si>
  <si>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</si>
  <si>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</si>
  <si>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</si>
  <si>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</si>
  <si>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</si>
  <si>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</si>
  <si>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</si>
  <si>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</si>
  <si>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</si>
  <si>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</si>
  <si>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</si>
  <si>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</si>
  <si>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</si>
  <si>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</si>
  <si>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</si>
  <si>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</si>
  <si>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</si>
  <si>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</si>
  <si>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</si>
  <si>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</si>
  <si>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</si>
  <si>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</si>
  <si>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</si>
  <si>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</si>
  <si>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</si>
  <si>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</si>
  <si>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</si>
  <si>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</si>
  <si>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</si>
  <si>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</si>
  <si>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</si>
  <si>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</si>
  <si>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</si>
  <si>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</si>
  <si>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</si>
  <si>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</si>
  <si>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</si>
  <si>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</si>
  <si>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</si>
  <si>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</si>
  <si>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</si>
  <si>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</si>
  <si>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</si>
  <si>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</si>
  <si>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</si>
  <si>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</si>
  <si>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</si>
  <si>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</si>
  <si>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</si>
  <si>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</si>
  <si>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</si>
  <si>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</si>
  <si>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</si>
  <si>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</si>
  <si>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</si>
  <si>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</si>
  <si>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</si>
  <si>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</si>
  <si>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</si>
  <si>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</si>
  <si>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</si>
  <si>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</si>
  <si>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</si>
  <si>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</si>
  <si>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</si>
  <si>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</si>
  <si>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</si>
  <si>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</si>
  <si>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</si>
  <si>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</si>
  <si>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</si>
  <si>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</si>
  <si>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</si>
  <si>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</si>
  <si>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</si>
  <si>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</si>
  <si>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</si>
  <si>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</si>
  <si>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</si>
  <si>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</si>
  <si>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</si>
  <si>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</si>
  <si>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</si>
  <si>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</si>
  <si>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</si>
  <si>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</si>
  <si>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</si>
  <si>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</si>
  <si>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</si>
  <si>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</si>
  <si>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</si>
  <si>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</si>
  <si>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</si>
  <si>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</si>
  <si>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</si>
  <si>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</si>
  <si>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</si>
  <si>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</si>
  <si>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</si>
  <si>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</si>
  <si>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</si>
  <si>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</si>
  <si>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</si>
  <si>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</si>
  <si>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</si>
  <si>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</si>
  <si>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</si>
  <si>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</si>
  <si>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</si>
  <si>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</si>
  <si>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</si>
  <si>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</si>
  <si>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</si>
  <si>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</si>
  <si>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</si>
  <si>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</si>
  <si>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</si>
  <si>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</si>
  <si>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</si>
  <si>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</si>
  <si>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</si>
  <si>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</si>
  <si>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</si>
  <si>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</si>
  <si>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</si>
  <si>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</si>
  <si>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</si>
  <si>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</si>
  <si>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</si>
  <si>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</si>
  <si>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</si>
  <si>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</si>
  <si>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</si>
  <si>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</si>
  <si>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</si>
  <si>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</si>
  <si>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</si>
  <si>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</si>
  <si>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</si>
  <si>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</si>
  <si>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</si>
  <si>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</si>
  <si>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</si>
  <si>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</si>
  <si>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</si>
  <si>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</si>
  <si>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</si>
  <si>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</si>
  <si>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</si>
  <si>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</si>
  <si>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</si>
  <si>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</si>
  <si>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</si>
  <si>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</si>
  <si>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</si>
  <si>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</si>
  <si>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</si>
  <si>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</si>
  <si>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</si>
  <si>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</si>
  <si>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</si>
  <si>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</si>
  <si>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</si>
  <si>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</si>
  <si>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</si>
  <si>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</si>
  <si>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</si>
  <si>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</si>
  <si>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</si>
  <si>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</si>
  <si>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</si>
  <si>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</si>
  <si>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</si>
  <si>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</si>
  <si>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</si>
  <si>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</si>
  <si>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</si>
  <si>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</si>
  <si>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</si>
  <si>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</si>
  <si>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</si>
  <si>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</si>
  <si>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</si>
  <si>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</si>
  <si>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</si>
  <si>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</si>
  <si>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</si>
  <si>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</si>
  <si>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</si>
  <si>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</si>
  <si>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</si>
  <si>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</si>
  <si>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</si>
  <si>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</si>
  <si>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</si>
  <si>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</si>
  <si>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</si>
  <si>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</si>
  <si>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</si>
  <si>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</si>
  <si>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</si>
  <si>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</si>
  <si>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</si>
  <si>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</si>
  <si>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</si>
  <si>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</si>
  <si>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</si>
  <si>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</si>
  <si>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</si>
  <si>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</si>
  <si>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</si>
  <si>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</si>
  <si>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</si>
  <si>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</si>
  <si>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</si>
  <si>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</si>
  <si>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</si>
  <si>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</si>
  <si>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</si>
  <si>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</si>
  <si>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</si>
  <si>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</si>
  <si>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</si>
  <si>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</si>
  <si>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</si>
  <si>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</si>
  <si>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</si>
  <si>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</si>
  <si>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</si>
  <si>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</si>
  <si>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</si>
  <si>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</si>
  <si>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</si>
  <si>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</si>
  <si>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</si>
  <si>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</si>
  <si>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</si>
  <si>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</si>
  <si>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</si>
  <si>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</si>
  <si>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</si>
  <si>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</si>
  <si>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</si>
  <si>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</si>
  <si>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</si>
  <si>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</si>
  <si>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</si>
  <si>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</si>
  <si>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</si>
  <si>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</si>
  <si>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</si>
  <si>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</si>
  <si>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</si>
  <si>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</si>
  <si>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</si>
  <si>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</si>
  <si>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</si>
  <si>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</si>
  <si>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</si>
  <si>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</si>
  <si>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</si>
  <si>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</si>
  <si>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</si>
  <si>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</si>
  <si>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</si>
  <si>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</si>
  <si>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</si>
  <si>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</si>
  <si>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</si>
  <si>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</si>
  <si>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</si>
  <si>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</si>
  <si>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</si>
  <si>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</si>
  <si>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</si>
  <si>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</si>
  <si>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</si>
  <si>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</si>
  <si>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</si>
  <si>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</si>
  <si>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</si>
  <si>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</si>
  <si>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</si>
  <si>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</si>
  <si>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</si>
  <si>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</si>
  <si>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</si>
  <si>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</si>
  <si>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</si>
  <si>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</si>
  <si>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</si>
  <si>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</si>
  <si>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</si>
  <si>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</si>
  <si>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</si>
  <si>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</si>
  <si>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</si>
  <si>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</si>
  <si>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</si>
  <si>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</si>
  <si>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</si>
  <si>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</si>
  <si>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</si>
  <si>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</si>
  <si>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</si>
  <si>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</si>
  <si>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</si>
  <si>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</si>
  <si>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</si>
  <si>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</si>
  <si>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</si>
  <si>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</si>
  <si>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</si>
  <si>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</si>
  <si>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</si>
  <si>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</si>
  <si>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</si>
  <si>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</si>
  <si>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</si>
  <si>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</si>
  <si>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</si>
  <si>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</si>
  <si>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</si>
  <si>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</si>
  <si>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</si>
  <si>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</si>
  <si>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</si>
  <si>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</si>
  <si>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</si>
  <si>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</si>
  <si>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</si>
  <si>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</si>
  <si>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</si>
  <si>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</si>
  <si>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</si>
  <si>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</si>
  <si>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</si>
  <si>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</si>
  <si>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</si>
  <si>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</si>
  <si>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</si>
  <si>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</si>
  <si>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</si>
  <si>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</si>
  <si>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</si>
  <si>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</si>
  <si>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</si>
  <si>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</si>
  <si>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</si>
  <si>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</si>
  <si>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</si>
  <si>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</si>
  <si>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</si>
  <si>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</si>
  <si>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</si>
  <si>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</si>
  <si>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</si>
  <si>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</si>
  <si>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</si>
  <si>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</si>
  <si>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</si>
  <si>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</si>
  <si>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</si>
  <si>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</si>
  <si>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</si>
  <si>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</si>
  <si>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</si>
  <si>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</si>
  <si>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</si>
  <si>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</si>
  <si>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</si>
  <si>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</si>
  <si>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</si>
  <si>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</si>
  <si>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</si>
  <si>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</si>
  <si>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</si>
  <si>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</si>
  <si>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</si>
  <si>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</si>
  <si>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</si>
  <si>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</si>
  <si>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</si>
  <si>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</si>
  <si>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</si>
  <si>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</si>
  <si>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</si>
  <si>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</si>
  <si>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</si>
  <si>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</si>
  <si>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</si>
  <si>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</si>
  <si>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</si>
  <si>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</si>
  <si>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</si>
  <si>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</si>
  <si>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</si>
  <si>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</si>
  <si>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</si>
  <si>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</si>
  <si>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</si>
  <si>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</si>
  <si>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</si>
  <si>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</si>
  <si>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</si>
  <si>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</si>
  <si>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</si>
  <si>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</si>
  <si>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</si>
  <si>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</si>
  <si>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</si>
  <si>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</si>
  <si>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</si>
  <si>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</si>
  <si>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</si>
  <si>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</si>
  <si>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</si>
  <si>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</si>
  <si>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</si>
  <si>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</si>
  <si>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</si>
  <si>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</si>
  <si>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</si>
  <si>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</si>
  <si>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</si>
  <si>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</si>
  <si>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</si>
  <si>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</si>
  <si>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</si>
  <si>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</si>
  <si>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</si>
  <si>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</si>
  <si>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</si>
  <si>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</si>
  <si>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</si>
  <si>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</si>
  <si>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</si>
  <si>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</si>
  <si>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</si>
  <si>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</si>
  <si>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</si>
  <si>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</si>
  <si>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</si>
  <si>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</si>
  <si>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</si>
  <si>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</si>
  <si>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</si>
  <si>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</si>
  <si>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</si>
  <si>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</si>
  <si>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</si>
  <si>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</si>
  <si>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</si>
  <si>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</si>
  <si>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</si>
  <si>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</si>
  <si>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</si>
  <si>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</si>
  <si>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</si>
  <si>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</si>
  <si>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</si>
  <si>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</si>
  <si>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</si>
  <si>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</si>
  <si>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</si>
  <si>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</si>
  <si>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</si>
  <si>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</si>
  <si>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</si>
  <si>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</si>
  <si>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</si>
  <si>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</si>
  <si>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</si>
  <si>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</si>
  <si>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</si>
  <si>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</si>
  <si>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</si>
  <si>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</si>
  <si>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</si>
  <si>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</si>
  <si>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</si>
  <si>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</si>
  <si>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</si>
  <si>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</si>
  <si>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</si>
  <si>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</si>
  <si>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</si>
  <si>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</si>
  <si>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</si>
  <si>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</si>
  <si>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</si>
  <si>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</si>
  <si>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</si>
  <si>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</si>
  <si>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</si>
  <si>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</si>
  <si>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</si>
  <si>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</si>
  <si>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</si>
  <si>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</si>
  <si>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</si>
  <si>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</si>
  <si>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</si>
  <si>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</si>
  <si>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</si>
  <si>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</si>
  <si>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</si>
  <si>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</si>
  <si>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</si>
  <si>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</si>
  <si>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</si>
  <si>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</si>
  <si>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</si>
  <si>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</si>
  <si>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</si>
  <si>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</si>
  <si>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</si>
  <si>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</si>
  <si>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</si>
  <si>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</si>
  <si>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</si>
  <si>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</si>
  <si>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</si>
  <si>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</si>
  <si>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</si>
  <si>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</si>
  <si>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</si>
  <si>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</si>
  <si>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</si>
  <si>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</si>
  <si>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</si>
  <si>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</si>
  <si>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</si>
  <si>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</si>
  <si>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</si>
  <si>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</si>
  <si>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</si>
  <si>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</si>
  <si>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</si>
  <si>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</si>
  <si>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</si>
  <si>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</si>
  <si>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</si>
  <si>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</si>
  <si>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</si>
  <si>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</si>
  <si>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</si>
  <si>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</si>
  <si>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</si>
  <si>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</si>
  <si>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</si>
  <si>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</si>
  <si>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</si>
  <si>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</si>
  <si>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</si>
  <si>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</si>
  <si>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</si>
  <si>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</si>
  <si>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</si>
  <si>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</si>
  <si>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</si>
  <si>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</si>
  <si>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</si>
  <si>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</si>
  <si>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</si>
  <si>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</si>
  <si>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</si>
  <si>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</si>
  <si>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</si>
  <si>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</si>
  <si>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</si>
  <si>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</si>
  <si>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</si>
  <si>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</si>
  <si>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</si>
  <si>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</si>
  <si>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</si>
  <si>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</si>
  <si>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</si>
  <si>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</si>
  <si>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</si>
  <si>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</si>
  <si>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</si>
  <si>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</si>
  <si>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</si>
  <si>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</si>
  <si>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</si>
  <si>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</si>
  <si>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</si>
  <si>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</si>
  <si>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</si>
  <si>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</si>
  <si>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</si>
  <si>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</si>
  <si>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</si>
  <si>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</si>
  <si>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</si>
  <si>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</si>
  <si>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</si>
  <si>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</si>
  <si>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</si>
  <si>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</si>
  <si>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</si>
  <si>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</si>
  <si>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</si>
  <si>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</si>
  <si>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</si>
  <si>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</si>
  <si>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</si>
  <si>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</si>
  <si>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</si>
  <si>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</si>
  <si>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</si>
  <si>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</si>
  <si>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</si>
  <si>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</si>
  <si>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</si>
  <si>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</si>
  <si>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</si>
  <si>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</si>
  <si>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</si>
  <si>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</si>
  <si>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</si>
  <si>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</si>
  <si>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</si>
  <si>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</si>
  <si>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</si>
  <si>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</si>
  <si>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</si>
  <si>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</si>
  <si>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</si>
  <si>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</si>
  <si>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</si>
  <si>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</si>
  <si>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</si>
  <si>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</si>
  <si>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</si>
  <si>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</si>
  <si>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</si>
  <si>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</si>
  <si>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TDK Corporation</t>
  </si>
  <si>
    <t>TDK Electronics AG,  Rosenheimer Strasse 141e, 81671 Munich</t>
  </si>
  <si>
    <t>Mr. Simon Bscheider</t>
  </si>
  <si>
    <t>0049 89 54020 1309</t>
  </si>
  <si>
    <t>Senior Manager Conflict Minerals &amp; Sustainability Enquiries</t>
  </si>
  <si>
    <t>https://www.tdk.com/en/sustainability/social/supplier_responsibility/sus02210.html</t>
  </si>
  <si>
    <t>Dynatec Madagascar SA / Ambatovy</t>
  </si>
  <si>
    <t>CID003377</t>
  </si>
  <si>
    <t>Jiangxi Jiangwu Cobalt Industrial Co., Ltd.</t>
  </si>
  <si>
    <t>Lianyou Advanced Materials Co., Ltd.</t>
  </si>
  <si>
    <t>CID003279</t>
  </si>
  <si>
    <t>Mine de Bou-Azzer</t>
  </si>
  <si>
    <t>Murrin Murrin Operations Pty Ltd</t>
  </si>
  <si>
    <t>Somika Miniere du Katanga -SOMIKA (Lupoto plant)</t>
  </si>
  <si>
    <t>Planta Quimica Litio Carmen de Nova Andino Litio SpA</t>
  </si>
  <si>
    <t>Rio Tinto (Bessemer City)</t>
  </si>
  <si>
    <t>Rio Tinto (Fenix)</t>
  </si>
  <si>
    <t>Yahua Lithium Industry (Ya’an) Co., Ltd</t>
  </si>
  <si>
    <t>YAMAGUCHI MICA CO., LTD.</t>
  </si>
  <si>
    <t>PT.DEBONAIR NICKEL INDONESIA</t>
  </si>
  <si>
    <t>Simon.Bscheider@tdk.com</t>
  </si>
  <si>
    <t>DRC smelters are accepted only in case they are RMI (Responsible Minerals Initiative) compliant or in a RMAP (Responsible Minerals Assurance Program)</t>
  </si>
  <si>
    <t>100%</t>
  </si>
  <si>
    <t>Unfortunately we have not yet received accurate supplier information about the smelter name and origin. We are pushing for more accurate data.</t>
  </si>
  <si>
    <t xml:space="preserve">B86703B 182G 75
</t>
  </si>
  <si>
    <t>B86703B 182G 75Y22</t>
  </si>
  <si>
    <t xml:space="preserve">DISCLAIMER: 
We expressly point out that all values and statements contained herein are based on our best present knowledge and cannot be regarded as binding product specifications, unless otherwise explicitly agreed in writing. 
TDK CORPORATION, JAPAN, INCL. ITS AFFILIATES HEREBY EXPRESSLY DISCLAIM ANY REPRESENTATION OR WARRANTY; WHETHER EXPRESS, IMPLIED OR STATUTORY, WITH REGARD TO THE STATEMENTS AND VALUES CONTAINED HEREIN, INCLUDING BUT NOT LIMITED TO ANY REPRESENTATION OR WARRANTY OF MERCHANTABILITY OR SUITABILITY FOR ANY PURPOSE. </t>
  </si>
  <si>
    <t xml:space="preserve">The product indicated in column B is not included in the scope of this EMRT. </t>
  </si>
  <si>
    <t>Complete TDK Electronics Products provided Minerals of Scope are part of the item and product is not excluded from scope as shown in tab "Product List".</t>
  </si>
  <si>
    <t>Tazenakht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</si>
</sst>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9">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
      <sz val="9"/>
      <color rgb="FF000000"/>
      <name val="Arial"/>
      <family val="2"/>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9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s>
  <cellStyleXfs count="1061">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4" fillId="27" borderId="1" applyNumberFormat="0" applyAlignment="0" applyProtection="0"/>
    <xf numFmtId="0" fontId="55" fillId="28" borderId="2" applyNumberFormat="0" applyAlignment="0" applyProtection="0"/>
    <xf numFmtId="41" fontId="14" fillId="0" borderId="0" applyFont="0" applyFill="0" applyBorder="0" applyAlignment="0" applyProtection="0"/>
    <xf numFmtId="164" fontId="14" fillId="0" borderId="0" applyFont="0" applyFill="0" applyBorder="0" applyAlignment="0" applyProtection="0"/>
    <xf numFmtId="171"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2" fontId="14" fillId="0" borderId="0" applyFont="0" applyFill="0" applyBorder="0" applyAlignment="0" applyProtection="0"/>
    <xf numFmtId="168" fontId="14" fillId="0" borderId="0" applyFont="0" applyFill="0" applyBorder="0" applyAlignment="0" applyProtection="0"/>
    <xf numFmtId="170" fontId="14" fillId="0" borderId="0" applyFont="0" applyFill="0" applyBorder="0" applyAlignment="0" applyProtection="0"/>
    <xf numFmtId="174"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4"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4"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4"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66" fontId="83" fillId="0" borderId="0"/>
    <xf numFmtId="0" fontId="56" fillId="0" borderId="0" applyNumberFormat="0" applyFill="0" applyBorder="0" applyAlignment="0" applyProtection="0"/>
    <xf numFmtId="0" fontId="57" fillId="29" borderId="0" applyNumberFormat="0" applyBorder="0" applyAlignment="0" applyProtection="0"/>
    <xf numFmtId="0" fontId="58" fillId="0" borderId="3" applyNumberFormat="0" applyFill="0" applyAlignment="0" applyProtection="0"/>
    <xf numFmtId="0" fontId="59" fillId="0" borderId="4" applyNumberFormat="0" applyFill="0" applyAlignment="0" applyProtection="0"/>
    <xf numFmtId="0" fontId="60" fillId="0" borderId="5" applyNumberFormat="0" applyFill="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1" fillId="0" borderId="0" applyNumberFormat="0" applyFill="0" applyBorder="0">
      <protection locked="0"/>
    </xf>
    <xf numFmtId="0" fontId="61" fillId="0" borderId="0" applyNumberFormat="0" applyFill="0" applyBorder="0">
      <protection locked="0"/>
    </xf>
    <xf numFmtId="0" fontId="63" fillId="0" borderId="0" applyNumberFormat="0" applyFill="0" applyBorder="0" applyAlignment="0" applyProtection="0"/>
    <xf numFmtId="0" fontId="12" fillId="0" borderId="0" applyNumberFormat="0" applyFill="0" applyBorder="0">
      <protection locked="0"/>
    </xf>
    <xf numFmtId="0" fontId="61" fillId="0" borderId="0" applyNumberFormat="0" applyFill="0" applyBorder="0">
      <protection locked="0"/>
    </xf>
    <xf numFmtId="0" fontId="64" fillId="30" borderId="1" applyNumberFormat="0" applyAlignment="0" applyProtection="0"/>
    <xf numFmtId="0" fontId="65" fillId="0" borderId="6" applyNumberFormat="0" applyFill="0" applyAlignment="0" applyProtection="0"/>
    <xf numFmtId="0" fontId="66" fillId="31" borderId="0" applyNumberFormat="0" applyBorder="0" applyAlignment="0" applyProtection="0"/>
    <xf numFmtId="166" fontId="5" fillId="0" borderId="0"/>
    <xf numFmtId="0" fontId="83" fillId="0" borderId="0"/>
    <xf numFmtId="0" fontId="83" fillId="0" borderId="0"/>
    <xf numFmtId="166"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166" fontId="5" fillId="0" borderId="0"/>
    <xf numFmtId="0" fontId="11" fillId="0" borderId="0"/>
    <xf numFmtId="166" fontId="83" fillId="0" borderId="0"/>
    <xf numFmtId="0" fontId="6" fillId="0" borderId="0"/>
    <xf numFmtId="0" fontId="6" fillId="0" borderId="0"/>
    <xf numFmtId="166" fontId="11" fillId="0" borderId="0"/>
    <xf numFmtId="0" fontId="6" fillId="0" borderId="0"/>
    <xf numFmtId="0" fontId="11" fillId="0" borderId="0"/>
    <xf numFmtId="0" fontId="6" fillId="0" borderId="0"/>
    <xf numFmtId="0" fontId="67" fillId="0" borderId="0">
      <alignment vertical="center"/>
    </xf>
    <xf numFmtId="166" fontId="5" fillId="0" borderId="0"/>
    <xf numFmtId="0" fontId="68" fillId="0" borderId="0"/>
    <xf numFmtId="0" fontId="6" fillId="0" borderId="0"/>
    <xf numFmtId="0" fontId="83" fillId="0" borderId="0"/>
    <xf numFmtId="0" fontId="68" fillId="0" borderId="0"/>
    <xf numFmtId="0" fontId="6" fillId="0" borderId="0"/>
    <xf numFmtId="0" fontId="6" fillId="0" borderId="0"/>
    <xf numFmtId="0" fontId="6" fillId="0" borderId="0"/>
    <xf numFmtId="0" fontId="6" fillId="0" borderId="0"/>
    <xf numFmtId="0" fontId="6" fillId="0" borderId="0"/>
    <xf numFmtId="0" fontId="83" fillId="0" borderId="0"/>
    <xf numFmtId="0" fontId="6" fillId="0" borderId="0"/>
    <xf numFmtId="0" fontId="83"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8" fillId="0" borderId="0"/>
    <xf numFmtId="0" fontId="68"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6" fillId="0" borderId="0"/>
    <xf numFmtId="166" fontId="5" fillId="0" borderId="0"/>
    <xf numFmtId="166" fontId="5" fillId="0" borderId="0"/>
    <xf numFmtId="0" fontId="69" fillId="0" borderId="0"/>
    <xf numFmtId="0" fontId="83" fillId="0" borderId="0"/>
    <xf numFmtId="0" fontId="14" fillId="0" borderId="0"/>
    <xf numFmtId="0" fontId="6" fillId="32" borderId="7" applyNumberFormat="0" applyFont="0" applyAlignment="0" applyProtection="0"/>
    <xf numFmtId="0" fontId="70" fillId="27" borderId="8" applyNumberFormat="0" applyAlignment="0" applyProtection="0"/>
    <xf numFmtId="9" fontId="14" fillId="0" borderId="0" applyFont="0" applyFill="0" applyBorder="0" applyAlignment="0" applyProtection="0"/>
    <xf numFmtId="0" fontId="8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71" fillId="0" borderId="0" applyNumberFormat="0" applyFill="0" applyBorder="0" applyAlignment="0" applyProtection="0"/>
    <xf numFmtId="0" fontId="72" fillId="0" borderId="9" applyNumberFormat="0" applyFill="0" applyAlignment="0" applyProtection="0"/>
    <xf numFmtId="0" fontId="73" fillId="0" borderId="0" applyNumberFormat="0" applyFill="0" applyBorder="0" applyAlignment="0" applyProtection="0"/>
    <xf numFmtId="166" fontId="14" fillId="0" borderId="0"/>
    <xf numFmtId="0" fontId="83" fillId="0" borderId="0"/>
    <xf numFmtId="0" fontId="83" fillId="0" borderId="0"/>
    <xf numFmtId="0" fontId="83" fillId="0" borderId="0"/>
    <xf numFmtId="166" fontId="83" fillId="0" borderId="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4" fillId="27" borderId="1" applyNumberFormat="0" applyAlignment="0" applyProtection="0"/>
    <xf numFmtId="0" fontId="55" fillId="28" borderId="2" applyNumberFormat="0" applyAlignment="0" applyProtection="0"/>
    <xf numFmtId="0" fontId="57" fillId="29" borderId="0" applyNumberFormat="0" applyBorder="0" applyAlignment="0" applyProtection="0"/>
    <xf numFmtId="0" fontId="59" fillId="0" borderId="10" applyNumberFormat="0" applyFill="0" applyAlignment="0" applyProtection="0"/>
    <xf numFmtId="0" fontId="12" fillId="0" borderId="0" applyNumberFormat="0" applyFill="0" applyBorder="0">
      <protection locked="0"/>
    </xf>
    <xf numFmtId="0" fontId="61" fillId="0" borderId="0" applyNumberFormat="0" applyFill="0" applyBorder="0" applyAlignment="0" applyProtection="0"/>
    <xf numFmtId="0" fontId="61" fillId="0" borderId="0" applyNumberFormat="0" applyFill="0" applyBorder="0">
      <protection locked="0"/>
    </xf>
    <xf numFmtId="0" fontId="61" fillId="0" borderId="0" applyNumberFormat="0" applyFill="0" applyBorder="0">
      <protection locked="0"/>
    </xf>
    <xf numFmtId="0" fontId="12" fillId="0" borderId="0" applyNumberFormat="0" applyFill="0" applyBorder="0">
      <protection locked="0"/>
    </xf>
    <xf numFmtId="0" fontId="61" fillId="0" borderId="0" applyNumberFormat="0" applyFill="0" applyBorder="0">
      <protection locked="0"/>
    </xf>
    <xf numFmtId="0" fontId="64" fillId="30" borderId="1" applyNumberFormat="0" applyAlignment="0" applyProtection="0"/>
    <xf numFmtId="0" fontId="6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7" applyNumberFormat="0" applyFont="0" applyAlignment="0" applyProtection="0"/>
    <xf numFmtId="0" fontId="70" fillId="27" borderId="8"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1" fillId="0" borderId="0" applyNumberFormat="0" applyFill="0" applyBorder="0" applyAlignment="0" applyProtection="0"/>
    <xf numFmtId="0" fontId="58" fillId="0" borderId="3" applyNumberFormat="0" applyFill="0" applyAlignment="0" applyProtection="0"/>
    <xf numFmtId="0" fontId="59" fillId="0" borderId="60" applyNumberFormat="0" applyFill="0" applyAlignment="0" applyProtection="0"/>
    <xf numFmtId="0" fontId="60" fillId="0" borderId="5" applyNumberFormat="0" applyFill="0" applyAlignment="0" applyProtection="0"/>
    <xf numFmtId="0" fontId="60" fillId="0" borderId="0" applyNumberFormat="0" applyFill="0" applyBorder="0" applyAlignment="0" applyProtection="0"/>
    <xf numFmtId="0" fontId="57" fillId="49" borderId="0" applyNumberFormat="0" applyBorder="0" applyAlignment="0" applyProtection="0"/>
    <xf numFmtId="0" fontId="53" fillId="50" borderId="0" applyNumberFormat="0" applyBorder="0" applyAlignment="0" applyProtection="0"/>
    <xf numFmtId="0" fontId="87" fillId="51" borderId="0" applyNumberFormat="0" applyBorder="0" applyAlignment="0" applyProtection="0"/>
    <xf numFmtId="0" fontId="64" fillId="52" borderId="1" applyNumberFormat="0" applyAlignment="0" applyProtection="0"/>
    <xf numFmtId="0" fontId="70" fillId="53" borderId="8" applyNumberFormat="0" applyAlignment="0" applyProtection="0"/>
    <xf numFmtId="0" fontId="54" fillId="53" borderId="1" applyNumberFormat="0" applyAlignment="0" applyProtection="0"/>
    <xf numFmtId="0" fontId="65" fillId="0" borderId="6" applyNumberFormat="0" applyFill="0" applyAlignment="0" applyProtection="0"/>
    <xf numFmtId="0" fontId="55" fillId="54" borderId="2" applyNumberFormat="0" applyAlignment="0" applyProtection="0"/>
    <xf numFmtId="0" fontId="73" fillId="0" borderId="0" applyNumberFormat="0" applyFill="0" applyBorder="0" applyAlignment="0" applyProtection="0"/>
    <xf numFmtId="0" fontId="56" fillId="0" borderId="0" applyNumberFormat="0" applyFill="0" applyBorder="0" applyAlignment="0" applyProtection="0"/>
    <xf numFmtId="0" fontId="72" fillId="0" borderId="9" applyNumberFormat="0" applyFill="0" applyAlignment="0" applyProtection="0"/>
    <xf numFmtId="0" fontId="51" fillId="56"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51"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51"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51" fillId="68"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51" fillId="72"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4" fillId="75" borderId="0" applyNumberFormat="0" applyBorder="0" applyAlignment="0" applyProtection="0"/>
    <xf numFmtId="0" fontId="51" fillId="76" borderId="0" applyNumberFormat="0" applyBorder="0" applyAlignment="0" applyProtection="0"/>
    <xf numFmtId="0" fontId="4" fillId="77"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0" borderId="0"/>
    <xf numFmtId="0" fontId="4" fillId="55" borderId="7"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0" borderId="0"/>
    <xf numFmtId="0" fontId="2" fillId="0" borderId="0"/>
    <xf numFmtId="0" fontId="115" fillId="0" borderId="0" applyNumberFormat="0" applyFill="0" applyBorder="0" applyAlignment="0" applyProtection="0"/>
    <xf numFmtId="0" fontId="83" fillId="0" borderId="0"/>
    <xf numFmtId="0" fontId="12" fillId="0" borderId="0" applyNumberFormat="0" applyFill="0" applyBorder="0">
      <protection locked="0"/>
    </xf>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0" fontId="1" fillId="0" borderId="0"/>
    <xf numFmtId="0" fontId="1" fillId="0" borderId="0"/>
  </cellStyleXfs>
  <cellXfs count="500">
    <xf numFmtId="0" fontId="0" fillId="0" borderId="0" xfId="0"/>
    <xf numFmtId="0" fontId="13"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5" fillId="45" borderId="0" xfId="0" applyFont="1" applyFill="1" applyAlignment="1">
      <alignment vertical="center"/>
    </xf>
    <xf numFmtId="0" fontId="21" fillId="45" borderId="0" xfId="0" applyFont="1" applyFill="1" applyAlignment="1">
      <alignment horizontal="left" wrapText="1"/>
    </xf>
    <xf numFmtId="0" fontId="19" fillId="45" borderId="0" xfId="0" applyFont="1" applyFill="1" applyAlignment="1">
      <alignment vertical="center"/>
    </xf>
    <xf numFmtId="0" fontId="19" fillId="45" borderId="0" xfId="0" applyFont="1" applyFill="1" applyAlignment="1">
      <alignment horizontal="center" vertical="center"/>
    </xf>
    <xf numFmtId="0" fontId="0" fillId="45" borderId="0" xfId="0" applyFill="1" applyAlignment="1">
      <alignment vertical="top"/>
    </xf>
    <xf numFmtId="0" fontId="13" fillId="45" borderId="0" xfId="0" applyFont="1" applyFill="1" applyProtection="1">
      <protection hidden="1"/>
    </xf>
    <xf numFmtId="0" fontId="15" fillId="45" borderId="0" xfId="0" applyFont="1" applyFill="1" applyAlignment="1" applyProtection="1">
      <alignment horizontal="center" vertical="top"/>
      <protection hidden="1"/>
    </xf>
    <xf numFmtId="0" fontId="15" fillId="45" borderId="0" xfId="0" applyFont="1" applyFill="1" applyAlignment="1" applyProtection="1">
      <alignment vertical="center"/>
      <protection hidden="1"/>
    </xf>
    <xf numFmtId="0" fontId="19"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8" fillId="45" borderId="0" xfId="0" applyFont="1" applyFill="1" applyAlignment="1" applyProtection="1">
      <alignment horizontal="right" vertical="center"/>
      <protection hidden="1"/>
    </xf>
    <xf numFmtId="0" fontId="15" fillId="45" borderId="15" xfId="0" applyFont="1" applyFill="1" applyBorder="1" applyAlignment="1" applyProtection="1">
      <alignment vertical="center" wrapText="1"/>
      <protection hidden="1"/>
    </xf>
    <xf numFmtId="0" fontId="15" fillId="45" borderId="16" xfId="0" applyFont="1" applyFill="1" applyBorder="1" applyAlignment="1" applyProtection="1">
      <alignment vertical="center" wrapText="1"/>
      <protection hidden="1"/>
    </xf>
    <xf numFmtId="0" fontId="15" fillId="45" borderId="17" xfId="0" applyFont="1" applyFill="1" applyBorder="1" applyAlignment="1" applyProtection="1">
      <alignment vertical="center" wrapText="1"/>
      <protection hidden="1"/>
    </xf>
    <xf numFmtId="0" fontId="15"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5" fillId="45" borderId="19" xfId="0" applyFont="1" applyFill="1" applyBorder="1" applyAlignment="1">
      <alignment vertical="center"/>
    </xf>
    <xf numFmtId="0" fontId="7" fillId="45" borderId="16" xfId="0" applyFont="1" applyFill="1" applyBorder="1" applyAlignment="1">
      <alignment vertical="center"/>
    </xf>
    <xf numFmtId="0" fontId="22" fillId="45" borderId="20" xfId="0" applyFont="1" applyFill="1" applyBorder="1" applyAlignment="1" applyProtection="1">
      <alignment horizontal="center" vertical="center"/>
      <protection locked="0" hidden="1"/>
    </xf>
    <xf numFmtId="0" fontId="15" fillId="45" borderId="21" xfId="0" applyFont="1" applyFill="1" applyBorder="1" applyAlignment="1">
      <alignment vertical="center"/>
    </xf>
    <xf numFmtId="0" fontId="7" fillId="45" borderId="22" xfId="0" applyFont="1" applyFill="1" applyBorder="1" applyAlignment="1">
      <alignment vertical="center"/>
    </xf>
    <xf numFmtId="0" fontId="18" fillId="45" borderId="20" xfId="0" applyFont="1" applyFill="1" applyBorder="1" applyAlignment="1" applyProtection="1">
      <alignment horizontal="right" vertical="center"/>
      <protection hidden="1"/>
    </xf>
    <xf numFmtId="0" fontId="15" fillId="45" borderId="15" xfId="0" applyFont="1" applyFill="1" applyBorder="1" applyAlignment="1">
      <alignment vertical="center"/>
    </xf>
    <xf numFmtId="0" fontId="15" fillId="45" borderId="23" xfId="0" applyFont="1" applyFill="1" applyBorder="1" applyAlignment="1">
      <alignment vertical="center"/>
    </xf>
    <xf numFmtId="0" fontId="7" fillId="45" borderId="24" xfId="0" applyFont="1" applyFill="1" applyBorder="1" applyAlignment="1">
      <alignment vertical="center"/>
    </xf>
    <xf numFmtId="0" fontId="18" fillId="45" borderId="25" xfId="0" applyFont="1" applyFill="1" applyBorder="1" applyAlignment="1" applyProtection="1">
      <alignment wrapText="1"/>
      <protection hidden="1"/>
    </xf>
    <xf numFmtId="0" fontId="0" fillId="46" borderId="18" xfId="0" applyFill="1" applyBorder="1"/>
    <xf numFmtId="0" fontId="18" fillId="45" borderId="26" xfId="0" applyFont="1" applyFill="1" applyBorder="1" applyAlignment="1" applyProtection="1">
      <alignment horizontal="right" vertical="center"/>
      <protection hidden="1"/>
    </xf>
    <xf numFmtId="0" fontId="30" fillId="45" borderId="0" xfId="0" applyFont="1" applyFill="1" applyAlignment="1">
      <alignment horizontal="right" vertical="center"/>
    </xf>
    <xf numFmtId="0" fontId="31" fillId="45" borderId="0" xfId="0" applyFont="1" applyFill="1" applyAlignment="1">
      <alignment vertical="center"/>
    </xf>
    <xf numFmtId="0" fontId="15" fillId="45" borderId="27" xfId="0" applyFont="1" applyFill="1" applyBorder="1" applyAlignment="1">
      <alignment vertical="center"/>
    </xf>
    <xf numFmtId="0" fontId="31" fillId="45" borderId="25" xfId="0" applyFont="1" applyFill="1" applyBorder="1" applyAlignment="1">
      <alignment vertical="center"/>
    </xf>
    <xf numFmtId="0" fontId="15" fillId="45" borderId="28" xfId="0" applyFont="1" applyFill="1" applyBorder="1" applyAlignment="1">
      <alignment vertical="center"/>
    </xf>
    <xf numFmtId="2" fontId="18" fillId="45" borderId="11" xfId="0" applyNumberFormat="1" applyFont="1" applyFill="1" applyBorder="1" applyAlignment="1" applyProtection="1">
      <alignment horizontal="left" wrapText="1"/>
      <protection hidden="1"/>
    </xf>
    <xf numFmtId="0" fontId="18" fillId="45" borderId="26" xfId="0" applyFont="1" applyFill="1" applyBorder="1" applyAlignment="1" applyProtection="1">
      <alignment horizontal="left"/>
      <protection hidden="1"/>
    </xf>
    <xf numFmtId="0" fontId="19" fillId="45" borderId="11" xfId="0" applyFont="1" applyFill="1" applyBorder="1" applyAlignment="1">
      <alignment horizontal="left" vertical="center"/>
    </xf>
    <xf numFmtId="0" fontId="7" fillId="45" borderId="29" xfId="0" applyFont="1" applyFill="1" applyBorder="1" applyAlignment="1">
      <alignment vertical="center"/>
    </xf>
    <xf numFmtId="0" fontId="19" fillId="45" borderId="19" xfId="0" applyFont="1" applyFill="1" applyBorder="1" applyAlignment="1">
      <alignment vertical="center"/>
    </xf>
    <xf numFmtId="0" fontId="19" fillId="45" borderId="11" xfId="0" applyFont="1" applyFill="1" applyBorder="1" applyAlignment="1" applyProtection="1">
      <alignment vertical="center" wrapText="1"/>
      <protection hidden="1"/>
    </xf>
    <xf numFmtId="2" fontId="20" fillId="45" borderId="11" xfId="0" applyNumberFormat="1" applyFont="1" applyFill="1" applyBorder="1" applyAlignment="1" applyProtection="1">
      <alignment horizontal="left" wrapText="1"/>
      <protection hidden="1"/>
    </xf>
    <xf numFmtId="0" fontId="19" fillId="45" borderId="11" xfId="0" applyFont="1" applyFill="1" applyBorder="1" applyAlignment="1">
      <alignment vertical="center"/>
    </xf>
    <xf numFmtId="0" fontId="19" fillId="45" borderId="11" xfId="0" applyFont="1" applyFill="1" applyBorder="1" applyAlignment="1" applyProtection="1">
      <alignment horizontal="center" vertical="center" wrapText="1"/>
      <protection hidden="1"/>
    </xf>
    <xf numFmtId="0" fontId="7" fillId="45" borderId="17" xfId="0" applyFont="1" applyFill="1" applyBorder="1" applyAlignment="1">
      <alignment vertical="center"/>
    </xf>
    <xf numFmtId="0" fontId="13" fillId="0" borderId="0" xfId="593" applyFont="1"/>
    <xf numFmtId="0" fontId="83" fillId="0" borderId="0" xfId="593"/>
    <xf numFmtId="0" fontId="24" fillId="0" borderId="0" xfId="828" applyFont="1" applyFill="1" applyAlignment="1" applyProtection="1">
      <alignment horizontal="center"/>
      <protection hidden="1"/>
    </xf>
    <xf numFmtId="0" fontId="24" fillId="0" borderId="0" xfId="828" applyFont="1" applyFill="1" applyAlignment="1" applyProtection="1">
      <alignment horizontal="center" wrapText="1"/>
      <protection hidden="1"/>
    </xf>
    <xf numFmtId="0" fontId="8" fillId="0" borderId="0" xfId="0" applyFont="1" applyAlignment="1" applyProtection="1">
      <alignment horizontal="center"/>
      <protection hidden="1"/>
    </xf>
    <xf numFmtId="0" fontId="27"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8" fillId="45" borderId="25" xfId="0" applyFont="1" applyFill="1" applyBorder="1" applyAlignment="1" applyProtection="1">
      <alignment horizontal="center" wrapText="1"/>
      <protection hidden="1"/>
    </xf>
    <xf numFmtId="0" fontId="18" fillId="45" borderId="27" xfId="0" applyFont="1" applyFill="1" applyBorder="1" applyAlignment="1" applyProtection="1">
      <alignment horizontal="right" vertical="center"/>
      <protection hidden="1"/>
    </xf>
    <xf numFmtId="0" fontId="15" fillId="45" borderId="30" xfId="0" applyFont="1" applyFill="1" applyBorder="1" applyAlignment="1" applyProtection="1">
      <alignment vertical="center"/>
      <protection hidden="1"/>
    </xf>
    <xf numFmtId="0" fontId="15" fillId="45" borderId="19" xfId="0" applyFont="1" applyFill="1" applyBorder="1" applyAlignment="1" applyProtection="1">
      <alignment vertical="center"/>
      <protection hidden="1"/>
    </xf>
    <xf numFmtId="0" fontId="15" fillId="45" borderId="31" xfId="0" applyFont="1" applyFill="1" applyBorder="1" applyAlignment="1" applyProtection="1">
      <alignment vertical="center"/>
      <protection hidden="1"/>
    </xf>
    <xf numFmtId="0" fontId="18" fillId="45" borderId="0" xfId="0" applyFont="1" applyFill="1" applyAlignment="1" applyProtection="1">
      <alignment wrapText="1"/>
      <protection hidden="1"/>
    </xf>
    <xf numFmtId="0" fontId="15" fillId="45" borderId="0" xfId="0" applyFont="1" applyFill="1" applyAlignment="1" applyProtection="1">
      <alignment horizontal="left" vertical="center"/>
      <protection hidden="1"/>
    </xf>
    <xf numFmtId="2" fontId="18" fillId="45" borderId="26" xfId="0" applyNumberFormat="1" applyFont="1" applyFill="1" applyBorder="1" applyAlignment="1" applyProtection="1">
      <alignment horizontal="left" vertical="center" wrapText="1"/>
      <protection hidden="1"/>
    </xf>
    <xf numFmtId="0" fontId="19" fillId="45" borderId="11" xfId="0" applyFont="1" applyFill="1" applyBorder="1" applyAlignment="1" applyProtection="1">
      <alignment horizontal="left" vertical="center"/>
      <protection hidden="1"/>
    </xf>
    <xf numFmtId="0" fontId="21" fillId="45" borderId="25" xfId="0" applyFont="1" applyFill="1" applyBorder="1" applyAlignment="1" applyProtection="1">
      <alignment horizontal="left" vertical="center" wrapText="1"/>
      <protection hidden="1"/>
    </xf>
    <xf numFmtId="0" fontId="30" fillId="45" borderId="0" xfId="0" applyFont="1" applyFill="1" applyAlignment="1" applyProtection="1">
      <alignment horizontal="right" vertical="center"/>
      <protection hidden="1"/>
    </xf>
    <xf numFmtId="0" fontId="19" fillId="45" borderId="26" xfId="0" applyFont="1" applyFill="1" applyBorder="1" applyAlignment="1" applyProtection="1">
      <alignment horizontal="center" vertical="center"/>
      <protection hidden="1"/>
    </xf>
    <xf numFmtId="0" fontId="19" fillId="45" borderId="26" xfId="0" applyFont="1" applyFill="1" applyBorder="1" applyAlignment="1" applyProtection="1">
      <alignment horizontal="left" vertical="center"/>
      <protection hidden="1"/>
    </xf>
    <xf numFmtId="0" fontId="19" fillId="45" borderId="0" xfId="0" applyFont="1" applyFill="1" applyAlignment="1" applyProtection="1">
      <alignment horizontal="center" vertical="center"/>
      <protection hidden="1"/>
    </xf>
    <xf numFmtId="0" fontId="19"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8"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8" fillId="0" borderId="18" xfId="828" applyFont="1" applyFill="1" applyBorder="1" applyAlignment="1" applyProtection="1">
      <alignment vertical="center" wrapText="1"/>
      <protection hidden="1"/>
    </xf>
    <xf numFmtId="0" fontId="78" fillId="0" borderId="18" xfId="828" applyFont="1" applyBorder="1" applyAlignment="1" applyProtection="1">
      <alignment vertical="center" wrapText="1"/>
    </xf>
    <xf numFmtId="0" fontId="19" fillId="45" borderId="20"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49" fontId="0" fillId="0" borderId="0" xfId="0" applyNumberFormat="1" applyProtection="1">
      <protection hidden="1"/>
    </xf>
    <xf numFmtId="0" fontId="36" fillId="0" borderId="0" xfId="0" applyFont="1" applyProtection="1">
      <protection hidden="1"/>
    </xf>
    <xf numFmtId="0" fontId="8" fillId="0" borderId="32" xfId="0" applyFont="1" applyBorder="1" applyAlignment="1" applyProtection="1">
      <alignment vertical="center" wrapText="1"/>
      <protection hidden="1"/>
    </xf>
    <xf numFmtId="0" fontId="33" fillId="0" borderId="32" xfId="0" applyFont="1" applyBorder="1" applyAlignment="1" applyProtection="1">
      <alignment vertical="center" wrapText="1"/>
      <protection hidden="1"/>
    </xf>
    <xf numFmtId="0" fontId="9" fillId="0" borderId="0" xfId="0" applyFont="1"/>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9" fillId="0" borderId="15" xfId="0" applyFont="1" applyBorder="1" applyAlignment="1">
      <alignment wrapText="1"/>
    </xf>
    <xf numFmtId="0" fontId="0" fillId="0" borderId="0" xfId="0" applyAlignment="1">
      <alignment vertical="top" wrapText="1"/>
    </xf>
    <xf numFmtId="0" fontId="9" fillId="0" borderId="15" xfId="0" applyFont="1" applyBorder="1" applyAlignment="1">
      <alignment vertical="top" wrapText="1"/>
    </xf>
    <xf numFmtId="0" fontId="9" fillId="0" borderId="0" xfId="0" applyFont="1" applyAlignment="1">
      <alignment wrapText="1"/>
    </xf>
    <xf numFmtId="0" fontId="8" fillId="0" borderId="0" xfId="0" applyFont="1" applyAlignment="1">
      <alignment wrapText="1"/>
    </xf>
    <xf numFmtId="0" fontId="9"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45"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5" fillId="45" borderId="0" xfId="0" applyFont="1" applyFill="1" applyAlignment="1" applyProtection="1">
      <alignment horizontal="center" vertical="center" wrapText="1"/>
      <protection hidden="1"/>
    </xf>
    <xf numFmtId="49" fontId="19" fillId="45" borderId="33" xfId="0" applyNumberFormat="1" applyFont="1" applyFill="1" applyBorder="1" applyAlignment="1" applyProtection="1">
      <alignment horizontal="left" vertical="center" wrapText="1"/>
      <protection locked="0"/>
    </xf>
    <xf numFmtId="0" fontId="78" fillId="0" borderId="0" xfId="828" applyFont="1" applyFill="1" applyAlignment="1" applyProtection="1">
      <alignment horizontal="center"/>
      <protection hidden="1"/>
    </xf>
    <xf numFmtId="0" fontId="38" fillId="45" borderId="30" xfId="828" applyFont="1" applyFill="1" applyBorder="1" applyAlignment="1" applyProtection="1">
      <alignment horizontal="left" vertical="center"/>
      <protection hidden="1"/>
    </xf>
    <xf numFmtId="0" fontId="39" fillId="45" borderId="0" xfId="828" applyFont="1" applyFill="1" applyAlignment="1" applyProtection="1">
      <alignment vertical="center"/>
    </xf>
    <xf numFmtId="0" fontId="39" fillId="45" borderId="0" xfId="828" applyFont="1" applyFill="1" applyBorder="1" applyAlignment="1" applyProtection="1">
      <alignment horizontal="center" vertical="center"/>
      <protection hidden="1"/>
    </xf>
    <xf numFmtId="0" fontId="40" fillId="0" borderId="25" xfId="828" applyFont="1" applyFill="1" applyBorder="1" applyAlignment="1" applyProtection="1">
      <alignment horizontal="center"/>
      <protection hidden="1"/>
    </xf>
    <xf numFmtId="0" fontId="42" fillId="45" borderId="34" xfId="0" applyFont="1" applyFill="1" applyBorder="1" applyAlignment="1" applyProtection="1">
      <alignment horizontal="center" vertical="center" wrapText="1"/>
      <protection hidden="1"/>
    </xf>
    <xf numFmtId="0" fontId="42" fillId="45" borderId="0" xfId="0" applyFont="1" applyFill="1" applyAlignment="1" applyProtection="1">
      <alignment horizontal="center" vertical="center" wrapText="1"/>
      <protection hidden="1"/>
    </xf>
    <xf numFmtId="0" fontId="15" fillId="45" borderId="35" xfId="0" applyFont="1" applyFill="1" applyBorder="1" applyAlignment="1" applyProtection="1">
      <alignment vertical="center" wrapText="1"/>
      <protection locked="0"/>
    </xf>
    <xf numFmtId="0" fontId="15" fillId="45" borderId="36" xfId="0" applyFont="1" applyFill="1" applyBorder="1" applyAlignment="1" applyProtection="1">
      <alignment vertical="center" wrapText="1"/>
      <protection locked="0"/>
    </xf>
    <xf numFmtId="0" fontId="15" fillId="45" borderId="37" xfId="0" applyFont="1" applyFill="1" applyBorder="1" applyAlignment="1" applyProtection="1">
      <alignment vertical="center" wrapText="1"/>
      <protection locked="0"/>
    </xf>
    <xf numFmtId="0" fontId="18" fillId="45" borderId="15" xfId="0" applyFont="1" applyFill="1" applyBorder="1" applyAlignment="1" applyProtection="1">
      <alignment horizontal="center" wrapText="1"/>
      <protection locked="0"/>
    </xf>
    <xf numFmtId="0" fontId="18" fillId="45" borderId="25" xfId="0" applyFont="1" applyFill="1" applyBorder="1" applyAlignment="1" applyProtection="1">
      <alignment horizontal="left" vertical="center" wrapText="1"/>
      <protection hidden="1"/>
    </xf>
    <xf numFmtId="0" fontId="18" fillId="45" borderId="38" xfId="0" applyFont="1" applyFill="1" applyBorder="1" applyAlignment="1" applyProtection="1">
      <alignment horizontal="center" wrapText="1"/>
      <protection hidden="1"/>
    </xf>
    <xf numFmtId="0" fontId="15" fillId="45" borderId="34" xfId="0" applyFont="1" applyFill="1" applyBorder="1" applyAlignment="1" applyProtection="1">
      <alignment vertical="center"/>
      <protection hidden="1"/>
    </xf>
    <xf numFmtId="0" fontId="36" fillId="45" borderId="15" xfId="0" applyFont="1" applyFill="1" applyBorder="1" applyAlignment="1">
      <alignment vertical="top" wrapText="1"/>
    </xf>
    <xf numFmtId="0" fontId="49" fillId="0" borderId="0" xfId="0" applyFont="1" applyAlignment="1">
      <alignment vertical="top" wrapText="1"/>
    </xf>
    <xf numFmtId="0" fontId="47" fillId="0" borderId="0" xfId="531" applyFont="1" applyAlignment="1">
      <alignment vertical="top" wrapText="1"/>
    </xf>
    <xf numFmtId="0" fontId="18" fillId="45" borderId="0" xfId="0" applyFont="1" applyFill="1" applyAlignment="1" applyProtection="1">
      <alignment horizontal="center" vertical="center" wrapText="1"/>
      <protection hidden="1"/>
    </xf>
    <xf numFmtId="0" fontId="18" fillId="45" borderId="38" xfId="0" applyFont="1" applyFill="1" applyBorder="1" applyAlignment="1" applyProtection="1">
      <alignment horizontal="center" vertical="center" wrapText="1"/>
      <protection hidden="1"/>
    </xf>
    <xf numFmtId="0" fontId="18" fillId="45" borderId="39" xfId="0" applyFont="1" applyFill="1" applyBorder="1" applyAlignment="1" applyProtection="1">
      <alignment horizontal="center" vertical="center" wrapText="1"/>
      <protection hidden="1"/>
    </xf>
    <xf numFmtId="0" fontId="46" fillId="0" borderId="0" xfId="0" applyFont="1"/>
    <xf numFmtId="0" fontId="0" fillId="47" borderId="0" xfId="0" applyFill="1" applyProtection="1">
      <protection hidden="1"/>
    </xf>
    <xf numFmtId="1" fontId="37" fillId="0" borderId="0" xfId="0" applyNumberFormat="1" applyFont="1" applyAlignment="1" applyProtection="1">
      <alignment horizontal="center" vertical="center" wrapText="1"/>
      <protection hidden="1"/>
    </xf>
    <xf numFmtId="0" fontId="74"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5" fillId="45" borderId="40" xfId="0" applyFont="1" applyFill="1" applyBorder="1" applyAlignment="1" applyProtection="1">
      <alignment horizontal="center" vertical="center" wrapText="1"/>
      <protection hidden="1"/>
    </xf>
    <xf numFmtId="0" fontId="15"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5" fillId="47" borderId="18" xfId="0" applyFont="1" applyFill="1" applyBorder="1" applyAlignment="1" applyProtection="1">
      <alignment horizontal="left" vertical="center" wrapText="1"/>
      <protection hidden="1"/>
    </xf>
    <xf numFmtId="0" fontId="35" fillId="0" borderId="45" xfId="0" applyFont="1" applyBorder="1" applyAlignment="1" applyProtection="1">
      <alignment vertical="center" wrapText="1"/>
      <protection hidden="1"/>
    </xf>
    <xf numFmtId="0" fontId="49" fillId="0" borderId="0" xfId="0" applyFont="1" applyAlignment="1">
      <alignment horizontal="left" vertical="top" wrapText="1"/>
    </xf>
    <xf numFmtId="0" fontId="49"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3"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6" fillId="0" borderId="45" xfId="0" applyFont="1" applyBorder="1" applyAlignment="1" applyProtection="1">
      <alignment vertical="center" wrapText="1"/>
      <protection hidden="1"/>
    </xf>
    <xf numFmtId="0" fontId="13"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3"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5" fillId="45" borderId="26" xfId="0" applyFont="1" applyFill="1" applyBorder="1" applyAlignment="1" applyProtection="1">
      <alignment vertical="center" wrapText="1"/>
      <protection hidden="1"/>
    </xf>
    <xf numFmtId="0" fontId="41" fillId="45" borderId="0" xfId="828" applyFont="1" applyFill="1" applyBorder="1" applyAlignment="1" applyProtection="1">
      <alignment horizontal="center" vertical="center" wrapText="1"/>
      <protection hidden="1"/>
    </xf>
    <xf numFmtId="0" fontId="15" fillId="45" borderId="48" xfId="0" applyFont="1" applyFill="1" applyBorder="1" applyAlignment="1" applyProtection="1">
      <alignment vertical="center" wrapText="1"/>
      <protection hidden="1"/>
    </xf>
    <xf numFmtId="0" fontId="15" fillId="45" borderId="0" xfId="0" applyFont="1" applyFill="1" applyAlignment="1" applyProtection="1">
      <alignment vertical="center" wrapText="1"/>
      <protection hidden="1"/>
    </xf>
    <xf numFmtId="0" fontId="15" fillId="45" borderId="25" xfId="0" applyFont="1" applyFill="1" applyBorder="1" applyAlignment="1" applyProtection="1">
      <alignment wrapText="1"/>
      <protection hidden="1"/>
    </xf>
    <xf numFmtId="0" fontId="43" fillId="45"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8" fillId="0" borderId="49" xfId="0" applyFont="1" applyBorder="1" applyAlignment="1" applyProtection="1">
      <alignment vertical="center" wrapText="1"/>
      <protection hidden="1"/>
    </xf>
    <xf numFmtId="0" fontId="19" fillId="45" borderId="0" xfId="0" applyFont="1" applyFill="1" applyAlignment="1" applyProtection="1">
      <alignment vertical="center" wrapText="1"/>
      <protection hidden="1"/>
    </xf>
    <xf numFmtId="0" fontId="50" fillId="45" borderId="18" xfId="574" applyFont="1" applyFill="1" applyBorder="1" applyAlignment="1">
      <alignment horizontal="center" vertical="center" wrapText="1"/>
    </xf>
    <xf numFmtId="0" fontId="50" fillId="45" borderId="50" xfId="574" applyFont="1" applyFill="1" applyBorder="1" applyAlignment="1">
      <alignment horizontal="center" vertical="center" wrapText="1"/>
    </xf>
    <xf numFmtId="166" fontId="48"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8" fillId="45" borderId="20" xfId="0" applyFont="1" applyFill="1" applyBorder="1" applyAlignment="1" applyProtection="1">
      <alignment horizontal="left" vertical="center" wrapText="1"/>
      <protection hidden="1"/>
    </xf>
    <xf numFmtId="0" fontId="9" fillId="0" borderId="0" xfId="0" applyFont="1" applyAlignment="1">
      <alignment vertical="center"/>
    </xf>
    <xf numFmtId="0" fontId="9"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4" fillId="0" borderId="32" xfId="828" applyFont="1" applyFill="1" applyBorder="1" applyAlignment="1" applyProtection="1">
      <alignment horizontal="center" vertical="center"/>
      <protection hidden="1"/>
    </xf>
    <xf numFmtId="0" fontId="8" fillId="45" borderId="0" xfId="0" applyFont="1" applyFill="1" applyAlignment="1">
      <alignment horizontal="left"/>
    </xf>
    <xf numFmtId="0" fontId="8" fillId="45" borderId="0" xfId="0" applyFont="1" applyFill="1" applyAlignment="1">
      <alignment horizontal="center" vertical="center" wrapText="1"/>
    </xf>
    <xf numFmtId="166" fontId="8"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9" fillId="0" borderId="0" xfId="0" applyFont="1" applyAlignment="1">
      <alignment vertical="top"/>
    </xf>
    <xf numFmtId="0" fontId="0" fillId="0" borderId="0" xfId="0" applyAlignment="1">
      <alignment horizontal="left"/>
    </xf>
    <xf numFmtId="0" fontId="18" fillId="0" borderId="48" xfId="0" applyFont="1" applyBorder="1" applyAlignment="1" applyProtection="1">
      <alignment horizontal="center" vertical="center" wrapText="1"/>
      <protection hidden="1"/>
    </xf>
    <xf numFmtId="0" fontId="8" fillId="0" borderId="54" xfId="0" applyFont="1" applyBorder="1" applyAlignment="1" applyProtection="1">
      <alignment horizontal="center" vertical="center"/>
      <protection hidden="1"/>
    </xf>
    <xf numFmtId="0" fontId="78" fillId="0" borderId="18" xfId="828" applyFont="1" applyBorder="1" applyAlignment="1" applyProtection="1">
      <alignment vertical="center"/>
      <protection locked="0"/>
    </xf>
    <xf numFmtId="0" fontId="19" fillId="45" borderId="11" xfId="0" applyFont="1" applyFill="1" applyBorder="1" applyAlignment="1">
      <alignment vertical="center" wrapText="1"/>
    </xf>
    <xf numFmtId="0" fontId="18" fillId="45" borderId="34" xfId="0" applyFont="1" applyFill="1" applyBorder="1" applyAlignment="1">
      <alignment wrapText="1"/>
    </xf>
    <xf numFmtId="0" fontId="39" fillId="45" borderId="0" xfId="828" applyFont="1" applyFill="1" applyBorder="1" applyAlignment="1" applyProtection="1">
      <alignment vertical="center" wrapText="1"/>
    </xf>
    <xf numFmtId="0" fontId="86"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4" fillId="45" borderId="43" xfId="0" applyFont="1" applyFill="1" applyBorder="1" applyAlignment="1" applyProtection="1">
      <alignment horizontal="center" vertical="center" wrapText="1"/>
      <protection locked="0" hidden="1"/>
    </xf>
    <xf numFmtId="0" fontId="44" fillId="0" borderId="44" xfId="0" applyFont="1" applyBorder="1" applyAlignment="1" applyProtection="1">
      <alignment horizontal="center" vertical="center" wrapText="1"/>
      <protection locked="0" hidden="1"/>
    </xf>
    <xf numFmtId="0" fontId="18" fillId="45" borderId="0" xfId="0" applyFont="1" applyFill="1" applyAlignment="1" applyProtection="1">
      <alignment horizontal="center" vertical="center" wrapText="1"/>
      <protection locked="0" hidden="1"/>
    </xf>
    <xf numFmtId="0" fontId="78"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2" xfId="0" applyFill="1" applyBorder="1" applyAlignment="1" applyProtection="1">
      <alignment horizontal="left" vertical="center" wrapText="1"/>
      <protection locked="0" hidden="1"/>
    </xf>
    <xf numFmtId="0" fontId="0" fillId="45" borderId="63"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3" xfId="0" applyFill="1" applyBorder="1" applyAlignment="1" applyProtection="1">
      <alignment horizontal="left" vertical="center" wrapText="1"/>
      <protection locked="0"/>
    </xf>
    <xf numFmtId="0" fontId="0" fillId="0" borderId="64" xfId="0" applyBorder="1" applyAlignment="1" applyProtection="1">
      <alignment wrapText="1"/>
      <protection locked="0"/>
    </xf>
    <xf numFmtId="0" fontId="0" fillId="45" borderId="61" xfId="0" applyFill="1" applyBorder="1" applyAlignment="1" applyProtection="1">
      <alignment horizontal="left" vertical="center" wrapText="1"/>
      <protection locked="0"/>
    </xf>
    <xf numFmtId="0" fontId="0" fillId="0" borderId="61" xfId="0" applyBorder="1" applyAlignment="1" applyProtection="1">
      <alignment horizontal="left" vertical="center" wrapText="1"/>
      <protection locked="0" hidden="1"/>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61"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hidden="1"/>
    </xf>
    <xf numFmtId="0" fontId="9" fillId="80" borderId="32" xfId="0" applyFont="1" applyFill="1" applyBorder="1" applyAlignment="1" applyProtection="1">
      <alignment wrapText="1"/>
      <protection hidden="1"/>
    </xf>
    <xf numFmtId="0" fontId="92" fillId="0" borderId="32" xfId="0" applyFont="1" applyBorder="1" applyAlignment="1" applyProtection="1">
      <alignment vertical="center" wrapText="1"/>
      <protection hidden="1"/>
    </xf>
    <xf numFmtId="0" fontId="93" fillId="0" borderId="18" xfId="828" applyFont="1" applyBorder="1" applyAlignment="1" applyProtection="1">
      <alignment vertical="center" wrapText="1"/>
      <protection hidden="1"/>
    </xf>
    <xf numFmtId="0" fontId="49" fillId="47" borderId="18" xfId="0" applyFont="1" applyFill="1" applyBorder="1" applyAlignment="1">
      <alignment vertical="center" wrapText="1"/>
    </xf>
    <xf numFmtId="0" fontId="22" fillId="45" borderId="27" xfId="0" applyFont="1" applyFill="1" applyBorder="1" applyAlignment="1" applyProtection="1">
      <alignment horizontal="right" vertical="center" wrapText="1"/>
      <protection hidden="1"/>
    </xf>
    <xf numFmtId="0" fontId="18" fillId="45" borderId="0" xfId="0" applyFont="1" applyFill="1" applyAlignment="1">
      <alignment horizontal="right" vertical="center"/>
    </xf>
    <xf numFmtId="0" fontId="27" fillId="0" borderId="51" xfId="574" applyFont="1" applyBorder="1" applyAlignment="1">
      <alignment horizontal="center" vertical="top" wrapText="1"/>
    </xf>
    <xf numFmtId="0" fontId="27" fillId="0" borderId="52" xfId="574" applyFont="1" applyBorder="1" applyAlignment="1">
      <alignment vertical="top" wrapText="1"/>
    </xf>
    <xf numFmtId="166" fontId="27" fillId="0" borderId="52" xfId="574" applyNumberFormat="1" applyFont="1" applyBorder="1" applyAlignment="1">
      <alignment horizontal="center" vertical="top" wrapText="1"/>
    </xf>
    <xf numFmtId="0" fontId="95" fillId="0" borderId="52" xfId="574" applyFont="1" applyBorder="1" applyAlignment="1">
      <alignment horizontal="left" vertical="top" wrapText="1"/>
    </xf>
    <xf numFmtId="0" fontId="8" fillId="80" borderId="32" xfId="0" applyFont="1" applyFill="1" applyBorder="1" applyAlignment="1" applyProtection="1">
      <alignment vertical="center" wrapText="1"/>
      <protection hidden="1"/>
    </xf>
    <xf numFmtId="0" fontId="78" fillId="0" borderId="18" xfId="828" applyFont="1" applyFill="1" applyBorder="1" applyAlignment="1" applyProtection="1">
      <alignment vertical="center"/>
      <protection locked="0"/>
    </xf>
    <xf numFmtId="0" fontId="19" fillId="45" borderId="34" xfId="0" applyFont="1" applyFill="1" applyBorder="1" applyAlignment="1">
      <alignment vertical="center"/>
    </xf>
    <xf numFmtId="0" fontId="19" fillId="45" borderId="26" xfId="0" applyFont="1" applyFill="1" applyBorder="1" applyAlignment="1">
      <alignment horizontal="center" vertical="center"/>
    </xf>
    <xf numFmtId="0" fontId="19" fillId="45" borderId="26" xfId="0" applyFont="1" applyFill="1" applyBorder="1" applyAlignment="1">
      <alignment horizontal="left" vertical="center"/>
    </xf>
    <xf numFmtId="0" fontId="19" fillId="0" borderId="0" xfId="0" applyFont="1" applyAlignment="1">
      <alignment vertical="center"/>
    </xf>
    <xf numFmtId="0" fontId="49"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xf>
    <xf numFmtId="0" fontId="0" fillId="0" borderId="61" xfId="0" applyBorder="1" applyAlignment="1" applyProtection="1">
      <alignment vertical="center" wrapText="1"/>
      <protection locked="0" hidden="1"/>
    </xf>
    <xf numFmtId="0" fontId="0" fillId="0" borderId="69" xfId="0" applyBorder="1" applyAlignment="1" applyProtection="1">
      <alignment wrapText="1"/>
      <protection locked="0"/>
    </xf>
    <xf numFmtId="0" fontId="80" fillId="0" borderId="0" xfId="0" applyFont="1" applyAlignment="1">
      <alignment vertical="top" wrapText="1"/>
    </xf>
    <xf numFmtId="0" fontId="47" fillId="0" borderId="0" xfId="0" applyFont="1" applyAlignment="1">
      <alignment vertical="top" wrapText="1"/>
    </xf>
    <xf numFmtId="0" fontId="90" fillId="0" borderId="0" xfId="0" applyFont="1" applyAlignment="1">
      <alignment vertical="top" wrapText="1"/>
    </xf>
    <xf numFmtId="0" fontId="100" fillId="0" borderId="0" xfId="0" applyFont="1" applyAlignment="1">
      <alignment vertical="top" wrapText="1"/>
    </xf>
    <xf numFmtId="0" fontId="88" fillId="0" borderId="0" xfId="0" applyFont="1" applyAlignment="1">
      <alignment vertical="top" wrapText="1"/>
    </xf>
    <xf numFmtId="0" fontId="47" fillId="0" borderId="0" xfId="510" applyFont="1" applyAlignment="1">
      <alignment horizontal="left" vertical="top" wrapText="1"/>
    </xf>
    <xf numFmtId="0" fontId="94" fillId="0" borderId="0" xfId="0" applyFont="1" applyAlignment="1">
      <alignment vertical="top" wrapText="1"/>
    </xf>
    <xf numFmtId="0" fontId="96" fillId="0" borderId="0" xfId="0" applyFont="1" applyAlignment="1">
      <alignment vertical="top" wrapText="1"/>
    </xf>
    <xf numFmtId="0" fontId="89" fillId="0" borderId="0" xfId="0" applyFont="1" applyAlignment="1">
      <alignment vertical="top" wrapText="1"/>
    </xf>
    <xf numFmtId="0" fontId="94" fillId="47" borderId="0" xfId="0" applyFont="1" applyFill="1" applyAlignment="1">
      <alignment vertical="top" wrapText="1"/>
    </xf>
    <xf numFmtId="0" fontId="49" fillId="0" borderId="32" xfId="0" applyFont="1" applyBorder="1" applyAlignment="1" applyProtection="1">
      <alignment vertical="center" wrapText="1"/>
      <protection hidden="1"/>
    </xf>
    <xf numFmtId="0" fontId="76" fillId="0" borderId="70" xfId="0" applyFont="1" applyBorder="1" applyAlignment="1">
      <alignment vertical="top" wrapText="1"/>
    </xf>
    <xf numFmtId="0" fontId="76" fillId="0" borderId="70" xfId="0" applyFont="1" applyBorder="1" applyAlignment="1">
      <alignment horizontal="left" vertical="top" wrapText="1"/>
    </xf>
    <xf numFmtId="0" fontId="97" fillId="0" borderId="0" xfId="0" applyFont="1" applyAlignment="1">
      <alignment vertical="top" wrapText="1"/>
    </xf>
    <xf numFmtId="0" fontId="104" fillId="0" borderId="0" xfId="0" applyFont="1" applyAlignment="1">
      <alignment vertical="top" wrapText="1"/>
    </xf>
    <xf numFmtId="0" fontId="103" fillId="0" borderId="0" xfId="0" applyFont="1" applyAlignment="1">
      <alignment vertical="top" wrapText="1"/>
    </xf>
    <xf numFmtId="0" fontId="105" fillId="0" borderId="0" xfId="0" applyFont="1" applyAlignment="1">
      <alignment vertical="top" wrapText="1"/>
    </xf>
    <xf numFmtId="0" fontId="99" fillId="0" borderId="0" xfId="0" applyFont="1" applyAlignment="1">
      <alignment vertical="top" wrapText="1"/>
    </xf>
    <xf numFmtId="0" fontId="107" fillId="0" borderId="0" xfId="0" applyFont="1" applyAlignment="1">
      <alignment vertical="top" wrapText="1"/>
    </xf>
    <xf numFmtId="0" fontId="80" fillId="0" borderId="0" xfId="638" applyFont="1" applyAlignment="1">
      <alignment horizontal="left" vertical="top" wrapText="1"/>
    </xf>
    <xf numFmtId="0" fontId="109" fillId="0" borderId="0" xfId="0" applyFont="1" applyAlignment="1">
      <alignment vertical="top" wrapText="1"/>
    </xf>
    <xf numFmtId="0" fontId="80" fillId="0" borderId="0" xfId="0" applyFont="1"/>
    <xf numFmtId="0" fontId="76" fillId="0" borderId="0" xfId="827" applyFont="1" applyAlignment="1">
      <alignment horizontal="left" vertical="top" wrapText="1"/>
    </xf>
    <xf numFmtId="0" fontId="76" fillId="0" borderId="0" xfId="827" applyFont="1" applyAlignment="1">
      <alignment vertical="center" wrapText="1"/>
    </xf>
    <xf numFmtId="0" fontId="46" fillId="0" borderId="0" xfId="827" applyFont="1" applyAlignment="1">
      <alignment vertical="center" wrapText="1"/>
    </xf>
    <xf numFmtId="0" fontId="102" fillId="0" borderId="0" xfId="0" applyFont="1" applyAlignment="1">
      <alignment vertical="top" wrapText="1"/>
    </xf>
    <xf numFmtId="0" fontId="97" fillId="81" borderId="0" xfId="0" applyFont="1" applyFill="1" applyAlignment="1">
      <alignment vertical="top" wrapText="1"/>
    </xf>
    <xf numFmtId="0" fontId="80" fillId="0" borderId="18" xfId="0" applyFont="1" applyBorder="1" applyAlignment="1">
      <alignment vertical="center" wrapText="1"/>
    </xf>
    <xf numFmtId="0" fontId="80" fillId="0" borderId="0" xfId="0" applyFont="1" applyAlignment="1" applyProtection="1">
      <alignment wrapText="1"/>
      <protection hidden="1"/>
    </xf>
    <xf numFmtId="0" fontId="47" fillId="0" borderId="0" xfId="0" applyFont="1" applyAlignment="1">
      <alignment wrapText="1"/>
    </xf>
    <xf numFmtId="0" fontId="49" fillId="0" borderId="0" xfId="0" quotePrefix="1" applyFont="1" applyAlignment="1" applyProtection="1">
      <alignment wrapText="1"/>
      <protection hidden="1"/>
    </xf>
    <xf numFmtId="0" fontId="47" fillId="0" borderId="0" xfId="827" applyFont="1" applyAlignment="1">
      <alignment horizontal="left" vertical="top" wrapText="1"/>
    </xf>
    <xf numFmtId="0" fontId="47" fillId="0" borderId="0" xfId="827" applyFont="1" applyAlignment="1">
      <alignment vertical="top" wrapText="1"/>
    </xf>
    <xf numFmtId="0" fontId="97" fillId="0" borderId="0" xfId="827" applyFont="1" applyAlignment="1">
      <alignment horizontal="left" vertical="top" wrapText="1"/>
    </xf>
    <xf numFmtId="0" fontId="80" fillId="0" borderId="0" xfId="827" applyFont="1" applyAlignment="1">
      <alignment horizontal="left" vertical="top" wrapText="1"/>
    </xf>
    <xf numFmtId="0" fontId="80" fillId="0" borderId="0" xfId="827" applyFont="1" applyAlignment="1">
      <alignment vertical="center" wrapText="1"/>
    </xf>
    <xf numFmtId="0" fontId="49" fillId="47" borderId="0" xfId="0" applyFont="1" applyFill="1" applyAlignment="1">
      <alignment horizontal="left" vertical="top" wrapText="1"/>
    </xf>
    <xf numFmtId="0" fontId="49" fillId="47" borderId="0" xfId="0" applyFont="1" applyFill="1" applyAlignment="1">
      <alignment vertical="top" wrapText="1"/>
    </xf>
    <xf numFmtId="0" fontId="49" fillId="47" borderId="0" xfId="0" applyFont="1" applyFill="1" applyAlignment="1">
      <alignment horizontal="left" vertical="top"/>
    </xf>
    <xf numFmtId="0" fontId="9" fillId="47" borderId="0" xfId="0" applyFont="1" applyFill="1" applyAlignment="1">
      <alignment horizontal="left" vertical="top" wrapText="1"/>
    </xf>
    <xf numFmtId="0" fontId="94" fillId="47" borderId="0" xfId="0" applyFont="1" applyFill="1" applyAlignment="1">
      <alignment horizontal="left" vertical="top" wrapText="1"/>
    </xf>
    <xf numFmtId="0" fontId="9" fillId="47" borderId="0" xfId="506" applyFont="1" applyFill="1" applyAlignment="1">
      <alignment horizontal="left" vertical="top" wrapText="1"/>
    </xf>
    <xf numFmtId="0" fontId="0" fillId="47" borderId="0" xfId="0" applyFill="1" applyAlignment="1">
      <alignment horizontal="left" vertical="top" wrapText="1"/>
    </xf>
    <xf numFmtId="0" fontId="16" fillId="45" borderId="63" xfId="0" applyFont="1" applyFill="1" applyBorder="1" applyAlignment="1">
      <alignment vertical="center" wrapText="1"/>
    </xf>
    <xf numFmtId="0" fontId="15" fillId="45" borderId="62"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7" fillId="0" borderId="51" xfId="574" applyNumberFormat="1" applyFont="1" applyBorder="1" applyAlignment="1">
      <alignment horizontal="center" vertical="top" wrapText="1"/>
    </xf>
    <xf numFmtId="0" fontId="27" fillId="45" borderId="18" xfId="574" applyFont="1" applyFill="1" applyBorder="1" applyAlignment="1">
      <alignment vertical="top" wrapText="1"/>
    </xf>
    <xf numFmtId="0" fontId="49" fillId="0" borderId="0" xfId="0" applyFont="1" applyAlignment="1">
      <alignment wrapText="1"/>
    </xf>
    <xf numFmtId="0" fontId="100" fillId="0" borderId="0" xfId="506" applyFont="1" applyAlignment="1">
      <alignment horizontal="left" vertical="top" wrapText="1"/>
    </xf>
    <xf numFmtId="0" fontId="113" fillId="0" borderId="0" xfId="0" applyFont="1" applyAlignment="1">
      <alignment vertical="top" wrapText="1"/>
    </xf>
    <xf numFmtId="0" fontId="49" fillId="0" borderId="0" xfId="0" applyFont="1" applyAlignment="1" applyProtection="1">
      <alignment vertical="top" wrapText="1"/>
      <protection hidden="1"/>
    </xf>
    <xf numFmtId="0" fontId="27" fillId="0" borderId="51" xfId="574" quotePrefix="1" applyFont="1" applyBorder="1" applyAlignment="1">
      <alignment horizontal="center" vertical="top" wrapText="1"/>
    </xf>
    <xf numFmtId="0" fontId="15" fillId="45" borderId="30" xfId="0" applyFont="1" applyFill="1" applyBorder="1" applyAlignment="1">
      <alignment vertical="center"/>
    </xf>
    <xf numFmtId="0" fontId="11" fillId="0" borderId="71" xfId="521" applyBorder="1"/>
    <xf numFmtId="0" fontId="0" fillId="0" borderId="71" xfId="0" applyBorder="1" applyAlignment="1">
      <alignment vertical="center"/>
    </xf>
    <xf numFmtId="0" fontId="19" fillId="82" borderId="20" xfId="828" applyFont="1" applyFill="1" applyBorder="1" applyAlignment="1" applyProtection="1">
      <alignment horizontal="left" vertical="center" wrapText="1"/>
    </xf>
    <xf numFmtId="0" fontId="19" fillId="82" borderId="27" xfId="828" applyFont="1" applyFill="1" applyBorder="1" applyAlignment="1" applyProtection="1">
      <alignment horizontal="left" vertical="center" wrapText="1"/>
    </xf>
    <xf numFmtId="0" fontId="18" fillId="45" borderId="63" xfId="521" applyFont="1" applyFill="1" applyBorder="1" applyAlignment="1" applyProtection="1">
      <alignment horizontal="right" vertical="center"/>
      <protection hidden="1"/>
    </xf>
    <xf numFmtId="0" fontId="18" fillId="45" borderId="20" xfId="0" quotePrefix="1" applyFont="1" applyFill="1" applyBorder="1" applyAlignment="1" applyProtection="1">
      <alignment horizontal="right" vertical="center"/>
      <protection hidden="1"/>
    </xf>
    <xf numFmtId="0" fontId="0" fillId="46" borderId="18" xfId="0" quotePrefix="1" applyFill="1" applyBorder="1"/>
    <xf numFmtId="0" fontId="11" fillId="0" borderId="18" xfId="521" applyBorder="1"/>
    <xf numFmtId="0" fontId="0" fillId="0" borderId="18" xfId="0" applyBorder="1" applyAlignment="1">
      <alignment vertical="center"/>
    </xf>
    <xf numFmtId="0" fontId="11" fillId="0" borderId="46" xfId="521" applyBorder="1" applyAlignment="1" applyProtection="1">
      <alignment horizontal="left" vertical="center" wrapText="1"/>
      <protection locked="0" hidden="1"/>
    </xf>
    <xf numFmtId="0" fontId="11" fillId="0" borderId="18" xfId="521" applyBorder="1" applyAlignment="1" applyProtection="1">
      <alignment horizontal="left" vertical="center" wrapText="1"/>
      <protection locked="0" hidden="1"/>
    </xf>
    <xf numFmtId="0" fontId="11" fillId="0" borderId="61"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9" fillId="45" borderId="0" xfId="0" quotePrefix="1" applyNumberFormat="1" applyFont="1" applyFill="1" applyAlignment="1" applyProtection="1">
      <alignment horizontal="left" vertical="center" wrapText="1"/>
      <protection hidden="1"/>
    </xf>
    <xf numFmtId="0" fontId="76" fillId="0" borderId="0" xfId="0" applyFont="1" applyAlignment="1">
      <alignment vertical="top" wrapText="1"/>
    </xf>
    <xf numFmtId="0" fontId="76"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5" fillId="0" borderId="18" xfId="828" applyBorder="1" applyAlignment="1" applyProtection="1">
      <alignment vertical="center" wrapText="1"/>
      <protection hidden="1"/>
    </xf>
    <xf numFmtId="0" fontId="115" fillId="0" borderId="18" xfId="828" quotePrefix="1" applyBorder="1" applyAlignment="1" applyProtection="1">
      <alignment vertical="center" wrapText="1"/>
      <protection hidden="1"/>
    </xf>
    <xf numFmtId="0" fontId="115" fillId="0" borderId="18" xfId="828" applyBorder="1" applyAlignment="1" applyProtection="1">
      <alignment vertical="center" wrapText="1"/>
      <protection locked="0"/>
    </xf>
    <xf numFmtId="0" fontId="115" fillId="0" borderId="18" xfId="828" applyFill="1" applyBorder="1" applyAlignment="1" applyProtection="1">
      <alignment vertical="center" wrapText="1"/>
      <protection locked="0"/>
    </xf>
    <xf numFmtId="0" fontId="115" fillId="0" borderId="0" xfId="828" applyAlignment="1" applyProtection="1">
      <alignment vertical="center"/>
      <protection locked="0"/>
    </xf>
    <xf numFmtId="0" fontId="115" fillId="0" borderId="18" xfId="828" applyBorder="1" applyAlignment="1" applyProtection="1">
      <alignment vertical="center"/>
      <protection locked="0"/>
    </xf>
    <xf numFmtId="0" fontId="115" fillId="0" borderId="18" xfId="828" applyBorder="1" applyProtection="1">
      <protection locked="0"/>
    </xf>
    <xf numFmtId="1" fontId="0" fillId="19" borderId="0" xfId="0" applyNumberFormat="1" applyFill="1" applyProtection="1">
      <protection hidden="1"/>
    </xf>
    <xf numFmtId="0" fontId="83" fillId="0" borderId="0" xfId="829" applyAlignment="1" applyProtection="1">
      <alignment wrapText="1"/>
      <protection hidden="1"/>
    </xf>
    <xf numFmtId="0" fontId="16" fillId="0" borderId="45" xfId="829" applyFont="1" applyBorder="1" applyAlignment="1" applyProtection="1">
      <alignment vertical="center" wrapText="1"/>
      <protection hidden="1"/>
    </xf>
    <xf numFmtId="0" fontId="15" fillId="45" borderId="26" xfId="829" applyFont="1" applyFill="1" applyBorder="1" applyAlignment="1" applyProtection="1">
      <alignment vertical="center" wrapText="1"/>
      <protection hidden="1"/>
    </xf>
    <xf numFmtId="0" fontId="15" fillId="45" borderId="62" xfId="829" applyFont="1" applyFill="1" applyBorder="1" applyAlignment="1" applyProtection="1">
      <alignment vertical="center" wrapText="1"/>
      <protection hidden="1"/>
    </xf>
    <xf numFmtId="0" fontId="15" fillId="45" borderId="0" xfId="829" applyFont="1" applyFill="1" applyAlignment="1" applyProtection="1">
      <alignment vertical="center" wrapText="1"/>
      <protection hidden="1"/>
    </xf>
    <xf numFmtId="0" fontId="42" fillId="45" borderId="34" xfId="829" applyFont="1" applyFill="1" applyBorder="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43" fillId="45" borderId="0" xfId="829" applyFont="1" applyFill="1" applyAlignment="1" applyProtection="1">
      <alignment horizontal="center" vertical="center" wrapText="1"/>
      <protection hidden="1"/>
    </xf>
    <xf numFmtId="0" fontId="18" fillId="0" borderId="73" xfId="829" applyFont="1" applyBorder="1" applyAlignment="1" applyProtection="1">
      <alignment horizontal="center" vertical="center" wrapText="1"/>
      <protection hidden="1"/>
    </xf>
    <xf numFmtId="0" fontId="18" fillId="45" borderId="0" xfId="829" applyFont="1" applyFill="1" applyAlignment="1" applyProtection="1">
      <alignment horizontal="center" vertical="center" wrapText="1"/>
      <protection hidden="1"/>
    </xf>
    <xf numFmtId="0" fontId="15" fillId="0" borderId="0" xfId="829" applyFont="1" applyAlignment="1" applyProtection="1">
      <alignment horizontal="center" vertical="center" wrapText="1"/>
      <protection hidden="1"/>
    </xf>
    <xf numFmtId="0" fontId="83" fillId="0" borderId="0" xfId="829" applyAlignment="1" applyProtection="1">
      <alignment horizontal="center" vertical="center" wrapText="1"/>
      <protection hidden="1"/>
    </xf>
    <xf numFmtId="0" fontId="83" fillId="0" borderId="46" xfId="829" applyBorder="1" applyAlignment="1" applyProtection="1">
      <alignment horizontal="left" vertical="center" wrapText="1"/>
      <protection locked="0" hidden="1"/>
    </xf>
    <xf numFmtId="0" fontId="83" fillId="45" borderId="63" xfId="829" applyFill="1" applyBorder="1" applyAlignment="1" applyProtection="1">
      <alignment horizontal="left" vertical="center" wrapText="1"/>
      <protection locked="0" hidden="1"/>
    </xf>
    <xf numFmtId="0" fontId="83" fillId="0" borderId="18" xfId="829" applyBorder="1" applyAlignment="1" applyProtection="1">
      <alignment wrapText="1"/>
      <protection locked="0"/>
    </xf>
    <xf numFmtId="0" fontId="83" fillId="45" borderId="18" xfId="829" applyFill="1" applyBorder="1" applyAlignment="1" applyProtection="1">
      <alignment horizontal="left" vertical="center" wrapText="1"/>
      <protection locked="0"/>
    </xf>
    <xf numFmtId="0" fontId="28" fillId="0" borderId="0" xfId="829" applyFont="1" applyAlignment="1" applyProtection="1">
      <alignment vertical="center" wrapText="1"/>
      <protection locked="0"/>
    </xf>
    <xf numFmtId="0" fontId="83" fillId="0" borderId="0" xfId="829" applyAlignment="1" applyProtection="1">
      <alignment wrapText="1"/>
      <protection locked="0"/>
    </xf>
    <xf numFmtId="0" fontId="83" fillId="0" borderId="46" xfId="829" applyBorder="1" applyAlignment="1" applyProtection="1">
      <alignment wrapText="1"/>
      <protection locked="0"/>
    </xf>
    <xf numFmtId="0" fontId="83" fillId="0" borderId="74" xfId="829" applyBorder="1" applyAlignment="1" applyProtection="1">
      <alignment horizontal="left" vertical="center" wrapText="1"/>
      <protection locked="0" hidden="1"/>
    </xf>
    <xf numFmtId="0" fontId="83" fillId="45" borderId="75" xfId="829" applyFill="1" applyBorder="1" applyAlignment="1" applyProtection="1">
      <alignment horizontal="left" vertical="center" wrapText="1"/>
      <protection locked="0" hidden="1"/>
    </xf>
    <xf numFmtId="0" fontId="83" fillId="0" borderId="74" xfId="829" applyBorder="1" applyAlignment="1" applyProtection="1">
      <alignment wrapText="1"/>
      <protection locked="0"/>
    </xf>
    <xf numFmtId="0" fontId="83" fillId="0" borderId="0" xfId="829" applyAlignment="1">
      <alignment wrapText="1"/>
    </xf>
    <xf numFmtId="0" fontId="49" fillId="0" borderId="0" xfId="829" applyFont="1" applyAlignment="1">
      <alignment vertical="top" wrapText="1"/>
    </xf>
    <xf numFmtId="0" fontId="49" fillId="47" borderId="18" xfId="829" applyFont="1" applyFill="1" applyBorder="1" applyAlignment="1">
      <alignment vertical="center" wrapText="1"/>
    </xf>
    <xf numFmtId="0" fontId="49" fillId="0" borderId="0" xfId="506" applyFont="1" applyAlignment="1">
      <alignment horizontal="left" vertical="top" wrapText="1"/>
    </xf>
    <xf numFmtId="0" fontId="83" fillId="0" borderId="0" xfId="829" applyAlignment="1">
      <alignment vertical="top"/>
    </xf>
    <xf numFmtId="0" fontId="49" fillId="47" borderId="18" xfId="506" applyFont="1" applyFill="1" applyBorder="1" applyAlignment="1">
      <alignment vertical="top" wrapText="1"/>
    </xf>
    <xf numFmtId="0" fontId="49" fillId="0" borderId="0" xfId="829" applyFont="1" applyAlignment="1">
      <alignment vertical="top"/>
    </xf>
    <xf numFmtId="0" fontId="49" fillId="0" borderId="0" xfId="506" applyFont="1" applyAlignment="1">
      <alignment vertical="top" wrapText="1"/>
    </xf>
    <xf numFmtId="0" fontId="11" fillId="0" borderId="74" xfId="521" applyBorder="1" applyAlignment="1" applyProtection="1">
      <alignment horizontal="left" vertical="center" wrapText="1"/>
      <protection locked="0" hidden="1"/>
    </xf>
    <xf numFmtId="0" fontId="19"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6" fillId="0" borderId="0" xfId="829" applyFont="1" applyAlignment="1" applyProtection="1">
      <alignment vertical="top" wrapText="1"/>
      <protection hidden="1"/>
    </xf>
    <xf numFmtId="0" fontId="11" fillId="0" borderId="76" xfId="521" applyBorder="1" applyAlignment="1" applyProtection="1">
      <alignment horizontal="left" vertical="center" wrapText="1"/>
      <protection locked="0" hidden="1"/>
    </xf>
    <xf numFmtId="0" fontId="83" fillId="0" borderId="76" xfId="829" applyBorder="1" applyAlignment="1" applyProtection="1">
      <alignment horizontal="left" vertical="center" wrapText="1"/>
      <protection locked="0" hidden="1"/>
    </xf>
    <xf numFmtId="0" fontId="83" fillId="45" borderId="19" xfId="829" applyFill="1" applyBorder="1" applyAlignment="1" applyProtection="1">
      <alignment horizontal="left" vertical="center" wrapText="1"/>
      <protection locked="0" hidden="1"/>
    </xf>
    <xf numFmtId="0" fontId="83" fillId="0" borderId="51" xfId="829" applyBorder="1" applyAlignment="1" applyProtection="1">
      <alignment wrapText="1"/>
      <protection locked="0"/>
    </xf>
    <xf numFmtId="0" fontId="18" fillId="0" borderId="77" xfId="829" applyFont="1" applyBorder="1" applyAlignment="1" applyProtection="1">
      <alignment horizontal="center" vertical="center" wrapText="1"/>
      <protection hidden="1"/>
    </xf>
    <xf numFmtId="0" fontId="18" fillId="0" borderId="78" xfId="829" applyFont="1" applyBorder="1" applyAlignment="1" applyProtection="1">
      <alignment horizontal="center" vertical="center" wrapText="1"/>
      <protection hidden="1"/>
    </xf>
    <xf numFmtId="0" fontId="18" fillId="0" borderId="79" xfId="829" applyFont="1" applyBorder="1" applyAlignment="1" applyProtection="1">
      <alignment horizontal="center" vertical="center" wrapText="1"/>
      <protection hidden="1"/>
    </xf>
    <xf numFmtId="0" fontId="0" fillId="45" borderId="0" xfId="0" quotePrefix="1" applyFill="1"/>
    <xf numFmtId="0" fontId="117" fillId="48" borderId="0" xfId="0" applyFont="1" applyFill="1"/>
    <xf numFmtId="0" fontId="0" fillId="48" borderId="0" xfId="0" applyFill="1"/>
    <xf numFmtId="0" fontId="0" fillId="45" borderId="80" xfId="0" applyFill="1" applyBorder="1" applyAlignment="1" applyProtection="1">
      <alignment horizontal="left" vertical="center" wrapText="1"/>
      <protection locked="0"/>
    </xf>
    <xf numFmtId="0" fontId="19" fillId="0" borderId="20" xfId="828" applyFont="1" applyFill="1" applyBorder="1" applyAlignment="1" applyProtection="1">
      <alignment horizontal="left" vertical="center" wrapText="1"/>
      <protection locked="0"/>
    </xf>
    <xf numFmtId="0" fontId="94" fillId="0" borderId="0" xfId="0" applyFont="1" applyAlignment="1">
      <alignment vertical="top"/>
    </xf>
    <xf numFmtId="0" fontId="120" fillId="0" borderId="0" xfId="0" applyFont="1" applyAlignment="1">
      <alignment vertical="top" wrapText="1"/>
    </xf>
    <xf numFmtId="0" fontId="121" fillId="0" borderId="0" xfId="0" applyFont="1" applyAlignment="1">
      <alignment vertical="top" wrapText="1"/>
    </xf>
    <xf numFmtId="0" fontId="122" fillId="0" borderId="0" xfId="829" applyFont="1" applyAlignment="1">
      <alignment vertical="top" wrapText="1"/>
    </xf>
    <xf numFmtId="0" fontId="108" fillId="0" borderId="0" xfId="0" applyFont="1" applyAlignment="1">
      <alignment wrapText="1"/>
    </xf>
    <xf numFmtId="0" fontId="124" fillId="0" borderId="18" xfId="828" applyFont="1" applyBorder="1" applyAlignment="1" applyProtection="1">
      <alignment vertical="center" wrapText="1"/>
      <protection hidden="1"/>
    </xf>
    <xf numFmtId="0" fontId="125" fillId="0" borderId="18" xfId="828" applyFont="1" applyBorder="1" applyAlignment="1" applyProtection="1">
      <alignment vertical="center" wrapText="1"/>
      <protection locked="0"/>
    </xf>
    <xf numFmtId="0" fontId="101" fillId="0" borderId="0" xfId="0" applyFont="1" applyAlignment="1">
      <alignment vertical="top" wrapText="1"/>
    </xf>
    <xf numFmtId="0" fontId="126" fillId="0" borderId="0" xfId="0" applyFont="1"/>
    <xf numFmtId="0" fontId="46" fillId="0" borderId="0" xfId="827" applyFont="1" applyAlignment="1">
      <alignment horizontal="left" vertical="top" wrapText="1"/>
    </xf>
    <xf numFmtId="0" fontId="108" fillId="0" borderId="0" xfId="829" applyFont="1" applyAlignment="1">
      <alignment vertical="top" wrapText="1"/>
    </xf>
    <xf numFmtId="0" fontId="18" fillId="45" borderId="63" xfId="0" applyFont="1" applyFill="1" applyBorder="1" applyAlignment="1" applyProtection="1">
      <alignment horizontal="right" vertical="center" wrapText="1"/>
      <protection hidden="1"/>
    </xf>
    <xf numFmtId="0" fontId="48" fillId="0" borderId="0" xfId="0" applyFont="1" applyAlignment="1" applyProtection="1">
      <alignment horizontal="right" wrapText="1"/>
      <protection hidden="1"/>
    </xf>
    <xf numFmtId="166" fontId="27" fillId="0" borderId="52" xfId="574" quotePrefix="1" applyNumberFormat="1" applyFont="1" applyBorder="1" applyAlignment="1">
      <alignment horizontal="center" vertical="top" wrapText="1"/>
    </xf>
    <xf numFmtId="0" fontId="27" fillId="0" borderId="18" xfId="574" applyFont="1" applyBorder="1" applyAlignment="1">
      <alignment vertical="top" wrapText="1"/>
    </xf>
    <xf numFmtId="0" fontId="19" fillId="0" borderId="20" xfId="0" applyFont="1" applyBorder="1" applyAlignment="1" applyProtection="1">
      <alignment vertical="center" wrapText="1"/>
      <protection hidden="1"/>
    </xf>
    <xf numFmtId="0" fontId="127" fillId="0" borderId="27" xfId="0" applyFont="1" applyBorder="1" applyAlignment="1">
      <alignment horizontal="right" vertical="center" wrapText="1"/>
    </xf>
    <xf numFmtId="0" fontId="128" fillId="0" borderId="46" xfId="0" applyFont="1" applyBorder="1" applyAlignment="1" applyProtection="1">
      <alignment horizontal="left" vertical="center" wrapText="1"/>
      <protection locked="0" hidden="1"/>
    </xf>
    <xf numFmtId="0" fontId="128" fillId="45" borderId="63" xfId="0" applyFont="1" applyFill="1" applyBorder="1" applyAlignment="1" applyProtection="1">
      <alignment horizontal="left" vertical="center" wrapText="1"/>
      <protection locked="0" hidden="1"/>
    </xf>
    <xf numFmtId="49" fontId="19" fillId="45" borderId="92" xfId="0" applyNumberFormat="1" applyFont="1" applyFill="1" applyBorder="1" applyAlignment="1" applyProtection="1">
      <alignment horizontal="left" vertical="center" wrapText="1"/>
      <protection locked="0"/>
    </xf>
    <xf numFmtId="0" fontId="19" fillId="45" borderId="93" xfId="0" applyFont="1" applyFill="1" applyBorder="1" applyAlignment="1" applyProtection="1">
      <alignment horizontal="left" vertical="center" wrapText="1"/>
      <protection locked="0"/>
    </xf>
    <xf numFmtId="0" fontId="15" fillId="45" borderId="84" xfId="0" applyFont="1" applyFill="1" applyBorder="1" applyAlignment="1" applyProtection="1">
      <alignment horizontal="left" vertical="center" wrapText="1"/>
      <protection locked="0"/>
    </xf>
    <xf numFmtId="0" fontId="15" fillId="45" borderId="85" xfId="0" applyFont="1" applyFill="1" applyBorder="1" applyAlignment="1" applyProtection="1">
      <alignment horizontal="left" vertical="center" wrapText="1"/>
      <protection locked="0"/>
    </xf>
    <xf numFmtId="0" fontId="15" fillId="45" borderId="83" xfId="0" applyFont="1" applyFill="1" applyBorder="1" applyAlignment="1" applyProtection="1">
      <alignment horizontal="left" vertical="center" wrapText="1"/>
      <protection locked="0"/>
    </xf>
    <xf numFmtId="49" fontId="19" fillId="45" borderId="56" xfId="0" applyNumberFormat="1" applyFont="1" applyFill="1" applyBorder="1" applyAlignment="1" applyProtection="1">
      <alignment horizontal="left" vertical="center" wrapText="1"/>
      <protection locked="0"/>
    </xf>
    <xf numFmtId="49" fontId="19" fillId="45" borderId="11" xfId="0" applyNumberFormat="1" applyFont="1" applyFill="1" applyBorder="1" applyAlignment="1" applyProtection="1">
      <alignment horizontal="left" vertical="center" wrapText="1"/>
      <protection locked="0"/>
    </xf>
    <xf numFmtId="49" fontId="19" fillId="45" borderId="33" xfId="0" applyNumberFormat="1" applyFont="1" applyFill="1" applyBorder="1" applyAlignment="1" applyProtection="1">
      <alignment horizontal="left" vertical="center" wrapText="1"/>
      <protection locked="0"/>
    </xf>
    <xf numFmtId="49" fontId="115" fillId="45" borderId="56" xfId="828" applyNumberForma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5" fillId="45" borderId="56" xfId="0" applyFont="1" applyFill="1" applyBorder="1" applyAlignment="1" applyProtection="1">
      <alignment horizontal="left" vertical="center" wrapText="1"/>
      <protection locked="0"/>
    </xf>
    <xf numFmtId="0" fontId="15" fillId="45" borderId="11" xfId="0" applyFont="1" applyFill="1" applyBorder="1" applyAlignment="1" applyProtection="1">
      <alignment horizontal="left" vertical="center" wrapText="1"/>
      <protection locked="0"/>
    </xf>
    <xf numFmtId="0" fontId="15" fillId="45" borderId="33" xfId="0" applyFont="1" applyFill="1" applyBorder="1" applyAlignment="1" applyProtection="1">
      <alignment horizontal="left" vertical="center" wrapText="1"/>
      <protection locked="0"/>
    </xf>
    <xf numFmtId="0" fontId="19" fillId="45" borderId="56" xfId="0" applyFont="1" applyFill="1" applyBorder="1" applyAlignment="1" applyProtection="1">
      <alignment horizontal="left" vertical="center"/>
      <protection locked="0"/>
    </xf>
    <xf numFmtId="0" fontId="19" fillId="45" borderId="33" xfId="0" applyFont="1" applyFill="1" applyBorder="1" applyAlignment="1" applyProtection="1">
      <alignment horizontal="left" vertical="center"/>
      <protection locked="0"/>
    </xf>
    <xf numFmtId="0" fontId="18" fillId="45" borderId="25" xfId="0" applyFont="1" applyFill="1" applyBorder="1" applyAlignment="1" applyProtection="1">
      <alignment horizontal="left" wrapText="1"/>
      <protection hidden="1"/>
    </xf>
    <xf numFmtId="167" fontId="18" fillId="45" borderId="31" xfId="0" applyNumberFormat="1" applyFont="1" applyFill="1" applyBorder="1" applyAlignment="1" applyProtection="1">
      <alignment horizontal="center" wrapText="1"/>
      <protection locked="0"/>
    </xf>
    <xf numFmtId="167" fontId="18" fillId="45" borderId="58" xfId="0" applyNumberFormat="1" applyFont="1" applyFill="1" applyBorder="1" applyAlignment="1" applyProtection="1">
      <alignment horizontal="center" wrapText="1"/>
      <protection locked="0"/>
    </xf>
    <xf numFmtId="0" fontId="19" fillId="45" borderId="82" xfId="0" applyFont="1" applyFill="1" applyBorder="1" applyAlignment="1" applyProtection="1">
      <alignment horizontal="left" vertical="center"/>
      <protection locked="0"/>
    </xf>
    <xf numFmtId="0" fontId="19" fillId="45" borderId="81" xfId="0" applyFont="1" applyFill="1" applyBorder="1" applyAlignment="1" applyProtection="1">
      <alignment horizontal="left" vertical="center"/>
      <protection locked="0"/>
    </xf>
    <xf numFmtId="0" fontId="19" fillId="45" borderId="84" xfId="0" applyFont="1" applyFill="1" applyBorder="1" applyAlignment="1" applyProtection="1">
      <alignment horizontal="left" vertical="center"/>
      <protection locked="0"/>
    </xf>
    <xf numFmtId="0" fontId="19" fillId="45" borderId="83" xfId="0" applyFont="1" applyFill="1" applyBorder="1" applyAlignment="1" applyProtection="1">
      <alignment horizontal="left" vertical="center"/>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7" fillId="45" borderId="56" xfId="0" applyFont="1" applyFill="1" applyBorder="1" applyAlignment="1" applyProtection="1">
      <alignment horizontal="center" vertical="center" wrapText="1"/>
      <protection hidden="1"/>
    </xf>
    <xf numFmtId="0" fontId="17" fillId="45" borderId="11" xfId="0" applyFont="1" applyFill="1" applyBorder="1" applyAlignment="1" applyProtection="1">
      <alignment horizontal="center" vertical="center" wrapText="1"/>
      <protection hidden="1"/>
    </xf>
    <xf numFmtId="0" fontId="17" fillId="45" borderId="33" xfId="0" applyFont="1" applyFill="1" applyBorder="1" applyAlignment="1" applyProtection="1">
      <alignment horizontal="center" vertical="center" wrapText="1"/>
      <protection hidden="1"/>
    </xf>
    <xf numFmtId="49" fontId="19" fillId="45" borderId="31" xfId="0" applyNumberFormat="1" applyFont="1" applyFill="1" applyBorder="1" applyAlignment="1" applyProtection="1">
      <alignment horizontal="left" vertical="center" wrapText="1"/>
      <protection locked="0"/>
    </xf>
    <xf numFmtId="49" fontId="19" fillId="45" borderId="25" xfId="0" applyNumberFormat="1" applyFont="1" applyFill="1" applyBorder="1" applyAlignment="1" applyProtection="1">
      <alignment horizontal="left" vertical="center" wrapText="1"/>
      <protection locked="0"/>
    </xf>
    <xf numFmtId="49" fontId="19" fillId="45" borderId="58" xfId="0" applyNumberFormat="1" applyFont="1" applyFill="1" applyBorder="1" applyAlignment="1" applyProtection="1">
      <alignment horizontal="left" vertical="center" wrapText="1"/>
      <protection locked="0"/>
    </xf>
    <xf numFmtId="0" fontId="18" fillId="45" borderId="0" xfId="0" applyFont="1" applyFill="1" applyAlignment="1" applyProtection="1">
      <alignment horizontal="center" vertical="center" wrapText="1"/>
      <protection hidden="1"/>
    </xf>
    <xf numFmtId="0" fontId="115" fillId="45" borderId="0" xfId="828" applyFill="1" applyBorder="1" applyAlignment="1" applyProtection="1">
      <alignment horizontal="center"/>
      <protection locked="0"/>
    </xf>
    <xf numFmtId="0" fontId="18" fillId="45" borderId="25" xfId="0" applyFont="1" applyFill="1" applyBorder="1" applyAlignment="1" applyProtection="1">
      <alignment horizontal="center" vertical="top" wrapText="1"/>
      <protection hidden="1"/>
    </xf>
    <xf numFmtId="0" fontId="18" fillId="45" borderId="63" xfId="0" applyFont="1" applyFill="1" applyBorder="1" applyAlignment="1" applyProtection="1">
      <alignment horizontal="right" vertical="center"/>
      <protection hidden="1"/>
    </xf>
    <xf numFmtId="0" fontId="18" fillId="45" borderId="27" xfId="0" applyFont="1" applyFill="1" applyBorder="1" applyAlignment="1" applyProtection="1">
      <alignment horizontal="right" vertical="center"/>
      <protection hidden="1"/>
    </xf>
    <xf numFmtId="0" fontId="78" fillId="0" borderId="31" xfId="828" applyFont="1" applyFill="1" applyBorder="1" applyAlignment="1" applyProtection="1">
      <alignment horizontal="left" vertical="center" wrapText="1"/>
    </xf>
    <xf numFmtId="0" fontId="78" fillId="0" borderId="25" xfId="828" applyFont="1" applyFill="1" applyBorder="1" applyAlignment="1" applyProtection="1">
      <alignment horizontal="left" vertical="center" wrapText="1"/>
    </xf>
    <xf numFmtId="0" fontId="78" fillId="0" borderId="58" xfId="828" applyFont="1" applyFill="1" applyBorder="1" applyAlignment="1" applyProtection="1">
      <alignment horizontal="left" vertical="center" wrapText="1"/>
    </xf>
    <xf numFmtId="0" fontId="19"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8" fillId="82" borderId="63"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9" fillId="82" borderId="56" xfId="828" applyFont="1" applyFill="1" applyBorder="1" applyAlignment="1" applyProtection="1">
      <alignment horizontal="left" vertical="center" wrapText="1"/>
    </xf>
    <xf numFmtId="0" fontId="19" fillId="82" borderId="33" xfId="0" applyFont="1" applyFill="1" applyBorder="1" applyAlignment="1">
      <alignment horizontal="left" vertical="center" wrapText="1"/>
    </xf>
    <xf numFmtId="0" fontId="82" fillId="45" borderId="57" xfId="0" applyFont="1" applyFill="1" applyBorder="1" applyAlignment="1">
      <alignment horizontal="center" vertical="center" wrapText="1"/>
    </xf>
    <xf numFmtId="0" fontId="82" fillId="45" borderId="26" xfId="0" applyFont="1" applyFill="1" applyBorder="1" applyAlignment="1">
      <alignment horizontal="center" vertical="center" wrapText="1"/>
    </xf>
    <xf numFmtId="0" fontId="19" fillId="45" borderId="94" xfId="0" applyFont="1" applyFill="1" applyBorder="1" applyAlignment="1" applyProtection="1">
      <alignment horizontal="left" vertical="center" wrapText="1"/>
      <protection locked="0"/>
    </xf>
    <xf numFmtId="0" fontId="19" fillId="45" borderId="95" xfId="0" applyFont="1" applyFill="1" applyBorder="1" applyAlignment="1" applyProtection="1">
      <alignment horizontal="left" vertical="center" wrapText="1"/>
      <protection locked="0"/>
    </xf>
    <xf numFmtId="0" fontId="19" fillId="45" borderId="96" xfId="0" applyFont="1" applyFill="1" applyBorder="1" applyAlignment="1" applyProtection="1">
      <alignment horizontal="left" vertical="center" wrapText="1"/>
      <protection locked="0"/>
    </xf>
    <xf numFmtId="49" fontId="79" fillId="45" borderId="56" xfId="828" applyNumberFormat="1" applyFont="1" applyFill="1" applyBorder="1" applyAlignment="1" applyProtection="1">
      <alignment horizontal="left" vertical="center" wrapText="1"/>
      <protection locked="0"/>
    </xf>
    <xf numFmtId="49" fontId="79" fillId="45" borderId="11" xfId="828" applyNumberFormat="1" applyFont="1" applyFill="1" applyBorder="1" applyAlignment="1" applyProtection="1">
      <alignment horizontal="left" vertical="center" wrapText="1"/>
      <protection locked="0"/>
    </xf>
    <xf numFmtId="49" fontId="79" fillId="45" borderId="33" xfId="828" applyNumberFormat="1" applyFont="1" applyFill="1" applyBorder="1" applyAlignment="1" applyProtection="1">
      <alignment horizontal="left" vertical="center" wrapText="1"/>
      <protection locked="0"/>
    </xf>
    <xf numFmtId="0" fontId="18" fillId="45" borderId="11" xfId="0" applyFont="1" applyFill="1" applyBorder="1" applyAlignment="1" applyProtection="1">
      <alignment horizontal="left" wrapText="1"/>
      <protection hidden="1"/>
    </xf>
    <xf numFmtId="0" fontId="21" fillId="45" borderId="0" xfId="0" applyFont="1" applyFill="1" applyAlignment="1">
      <alignment horizontal="center" wrapText="1"/>
    </xf>
    <xf numFmtId="0" fontId="18" fillId="45" borderId="25" xfId="0" applyFont="1" applyFill="1" applyBorder="1" applyAlignment="1" applyProtection="1">
      <alignment horizontal="center" wrapText="1"/>
      <protection hidden="1"/>
    </xf>
    <xf numFmtId="0" fontId="23" fillId="0" borderId="25" xfId="828" applyFont="1" applyFill="1" applyBorder="1" applyAlignment="1" applyProtection="1">
      <alignment horizontal="center" wrapText="1"/>
      <protection hidden="1"/>
    </xf>
    <xf numFmtId="0" fontId="15" fillId="45" borderId="87" xfId="0" applyFont="1" applyFill="1" applyBorder="1" applyAlignment="1" applyProtection="1">
      <alignment horizontal="left" vertical="center" wrapText="1"/>
      <protection locked="0"/>
    </xf>
    <xf numFmtId="0" fontId="15" fillId="45" borderId="86" xfId="0" applyFont="1" applyFill="1" applyBorder="1" applyAlignment="1" applyProtection="1">
      <alignment horizontal="left" vertical="center" wrapText="1"/>
      <protection locked="0"/>
    </xf>
    <xf numFmtId="0" fontId="25" fillId="0" borderId="25" xfId="828" applyFont="1" applyFill="1" applyBorder="1" applyAlignment="1" applyProtection="1">
      <alignment horizontal="center"/>
      <protection hidden="1"/>
    </xf>
    <xf numFmtId="0" fontId="19" fillId="45" borderId="89" xfId="0" applyFont="1" applyFill="1" applyBorder="1" applyAlignment="1" applyProtection="1">
      <alignment horizontal="left" vertical="center"/>
      <protection locked="0"/>
    </xf>
    <xf numFmtId="0" fontId="19" fillId="45" borderId="88" xfId="0" applyFont="1" applyFill="1" applyBorder="1" applyAlignment="1" applyProtection="1">
      <alignment horizontal="left" vertical="center"/>
      <protection locked="0"/>
    </xf>
    <xf numFmtId="0" fontId="19" fillId="45" borderId="91" xfId="0" applyFont="1" applyFill="1" applyBorder="1" applyAlignment="1" applyProtection="1">
      <alignment horizontal="left" vertical="center"/>
      <protection locked="0"/>
    </xf>
    <xf numFmtId="0" fontId="19" fillId="45" borderId="90" xfId="0" applyFont="1" applyFill="1" applyBorder="1" applyAlignment="1" applyProtection="1">
      <alignment horizontal="left" vertical="center"/>
      <protection locked="0"/>
    </xf>
    <xf numFmtId="0" fontId="13" fillId="45" borderId="25" xfId="0" applyFont="1" applyFill="1" applyBorder="1" applyAlignment="1" applyProtection="1">
      <alignment horizontal="center" wrapText="1"/>
      <protection hidden="1"/>
    </xf>
    <xf numFmtId="0" fontId="19" fillId="45" borderId="11" xfId="0" applyFont="1" applyFill="1" applyBorder="1" applyAlignment="1">
      <alignment horizontal="center" vertical="center"/>
    </xf>
    <xf numFmtId="0" fontId="115" fillId="45" borderId="56" xfId="828" applyFill="1" applyBorder="1" applyAlignment="1" applyProtection="1">
      <alignment horizontal="left" vertical="center" wrapText="1"/>
      <protection locked="0"/>
    </xf>
    <xf numFmtId="0" fontId="77" fillId="45" borderId="11" xfId="0" applyFont="1" applyFill="1" applyBorder="1" applyAlignment="1" applyProtection="1">
      <alignment horizontal="left" vertical="center" wrapText="1"/>
      <protection locked="0"/>
    </xf>
    <xf numFmtId="0" fontId="77" fillId="45" borderId="33" xfId="0" applyFont="1" applyFill="1" applyBorder="1" applyAlignment="1" applyProtection="1">
      <alignment horizontal="left" vertical="center" wrapText="1"/>
      <protection locked="0"/>
    </xf>
    <xf numFmtId="0" fontId="19" fillId="0" borderId="0" xfId="0"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0" fontId="26" fillId="0" borderId="0" xfId="828" applyFont="1" applyFill="1" applyBorder="1" applyAlignment="1" applyProtection="1">
      <alignment horizontal="center" vertical="center" wrapText="1"/>
      <protection hidden="1"/>
    </xf>
    <xf numFmtId="0" fontId="21" fillId="45" borderId="37" xfId="0" applyFont="1" applyFill="1" applyBorder="1" applyAlignment="1" applyProtection="1">
      <alignment horizontal="center" vertical="center"/>
      <protection hidden="1"/>
    </xf>
    <xf numFmtId="0" fontId="21" fillId="45" borderId="53" xfId="0" applyFont="1" applyFill="1" applyBorder="1" applyAlignment="1" applyProtection="1">
      <alignment horizontal="center" vertical="center"/>
      <protection hidden="1"/>
    </xf>
    <xf numFmtId="0" fontId="19" fillId="45" borderId="56" xfId="0" applyFont="1" applyFill="1" applyBorder="1" applyAlignment="1" applyProtection="1">
      <alignment horizontal="left" vertical="center" wrapText="1"/>
      <protection locked="0"/>
    </xf>
    <xf numFmtId="0" fontId="19" fillId="45" borderId="33" xfId="0" applyFont="1" applyFill="1" applyBorder="1" applyAlignment="1" applyProtection="1">
      <alignment horizontal="left" vertical="center" wrapText="1"/>
      <protection locked="0"/>
    </xf>
    <xf numFmtId="0" fontId="15" fillId="45" borderId="11" xfId="0" applyFont="1" applyFill="1" applyBorder="1" applyAlignment="1">
      <alignment horizontal="left" vertical="center" wrapText="1"/>
    </xf>
    <xf numFmtId="0" fontId="16" fillId="45" borderId="15" xfId="0" applyFont="1" applyFill="1" applyBorder="1" applyAlignment="1">
      <alignment horizontal="center" vertical="center" wrapText="1"/>
    </xf>
    <xf numFmtId="0" fontId="16" fillId="45" borderId="37" xfId="0" applyFont="1" applyFill="1" applyBorder="1" applyAlignment="1">
      <alignment horizontal="center" vertical="center" wrapText="1"/>
    </xf>
    <xf numFmtId="0" fontId="13" fillId="45" borderId="0" xfId="0" applyFont="1" applyFill="1" applyAlignment="1">
      <alignment horizontal="center" vertical="center"/>
    </xf>
    <xf numFmtId="0" fontId="27" fillId="45" borderId="0" xfId="0" applyFont="1" applyFill="1" applyAlignment="1">
      <alignment horizontal="left" vertical="center" wrapText="1"/>
    </xf>
    <xf numFmtId="0" fontId="27" fillId="45" borderId="55" xfId="0" applyFont="1" applyFill="1" applyBorder="1" applyAlignment="1">
      <alignment horizontal="left" vertical="center" wrapText="1"/>
    </xf>
    <xf numFmtId="0" fontId="27"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3" fillId="45" borderId="26" xfId="0" applyFont="1" applyFill="1" applyBorder="1" applyAlignment="1" applyProtection="1">
      <alignment horizontal="left" vertical="center" wrapText="1"/>
      <protection hidden="1"/>
    </xf>
    <xf numFmtId="0" fontId="118" fillId="45" borderId="34" xfId="828" applyFont="1" applyFill="1" applyBorder="1" applyAlignment="1" applyProtection="1">
      <alignment horizontal="center" vertical="center"/>
      <protection locked="0"/>
    </xf>
    <xf numFmtId="0" fontId="118" fillId="45" borderId="0" xfId="828" applyFont="1" applyFill="1" applyBorder="1" applyAlignment="1" applyProtection="1">
      <alignment horizontal="center" vertical="center"/>
      <protection locked="0"/>
    </xf>
    <xf numFmtId="0" fontId="16" fillId="0" borderId="55" xfId="0" applyFont="1" applyBorder="1" applyAlignment="1" applyProtection="1">
      <alignment horizontal="left" vertical="top" wrapText="1"/>
      <protection hidden="1"/>
    </xf>
    <xf numFmtId="0" fontId="15" fillId="45" borderId="25" xfId="0" quotePrefix="1" applyFont="1" applyFill="1" applyBorder="1" applyAlignment="1" applyProtection="1">
      <alignment horizontal="center" wrapText="1"/>
      <protection hidden="1"/>
    </xf>
    <xf numFmtId="0" fontId="15" fillId="45" borderId="25" xfId="0" applyFont="1" applyFill="1" applyBorder="1" applyAlignment="1" applyProtection="1">
      <alignment horizontal="center" wrapText="1"/>
      <protection hidden="1"/>
    </xf>
    <xf numFmtId="0" fontId="15"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6" fillId="0" borderId="72" xfId="829" applyFont="1" applyBorder="1" applyAlignment="1" applyProtection="1">
      <alignment horizontal="left" vertical="top" wrapText="1"/>
      <protection hidden="1"/>
    </xf>
    <xf numFmtId="0" fontId="45" fillId="45" borderId="34" xfId="830" applyFont="1" applyFill="1" applyBorder="1" applyAlignment="1" applyProtection="1">
      <alignment horizontal="center" vertical="center" wrapText="1"/>
      <protection hidden="1"/>
    </xf>
    <xf numFmtId="0" fontId="45" fillId="45" borderId="0" xfId="830" applyFont="1" applyFill="1" applyBorder="1" applyAlignment="1" applyProtection="1">
      <alignment horizontal="center" vertical="center" wrapText="1"/>
      <protection hidden="1"/>
    </xf>
    <xf numFmtId="0" fontId="116" fillId="0" borderId="0" xfId="829" applyFont="1" applyAlignment="1" applyProtection="1">
      <alignment horizontal="left" vertical="top" wrapText="1"/>
      <protection hidden="1"/>
    </xf>
    <xf numFmtId="0" fontId="15" fillId="45" borderId="0" xfId="829" applyFont="1" applyFill="1" applyAlignment="1" applyProtection="1">
      <alignment horizontal="center" wrapText="1"/>
      <protection hidden="1"/>
    </xf>
    <xf numFmtId="0" fontId="15" fillId="45" borderId="30" xfId="829" applyFont="1" applyFill="1" applyBorder="1" applyAlignment="1" applyProtection="1">
      <alignment horizontal="center" wrapText="1"/>
      <protection hidden="1"/>
    </xf>
    <xf numFmtId="0" fontId="23" fillId="45" borderId="0" xfId="828" applyFont="1" applyFill="1" applyBorder="1" applyAlignment="1" applyProtection="1">
      <alignment horizontal="center" vertical="center" wrapText="1"/>
      <protection hidden="1"/>
    </xf>
    <xf numFmtId="0" fontId="34"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10" fillId="45" borderId="59"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106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2 2 2" xfId="992" xr:uid="{C0CB6A14-EBA5-47A6-A93E-56623F4E2C2B}"/>
    <cellStyle name="20% - Accent1 2 2 3" xfId="878" xr:uid="{C4954636-BA83-4A39-A26C-F7566261C9B0}"/>
    <cellStyle name="20% - Accent1 2 3" xfId="712" xr:uid="{EDF434F6-97A8-4C97-92EF-01B4CD7E3E3F}"/>
    <cellStyle name="20% - Accent1 2 3 2" xfId="945" xr:uid="{49DE9114-CC1E-4046-9CFD-F2F03FA75DBB}"/>
    <cellStyle name="20% - Accent1 2 4" xfId="831" xr:uid="{353AC3E8-227F-4384-A246-0C5E7F09CB18}"/>
    <cellStyle name="20% - Accent1 3" xfId="806" xr:uid="{E07D2041-971E-4110-B638-511848290013}"/>
    <cellStyle name="20% - Accent1 3 2" xfId="1039" xr:uid="{BD06FFF6-4499-4620-8FA0-72C4ECD5BA88}"/>
    <cellStyle name="20% - Accent1 4" xfId="925" xr:uid="{46E2FDC5-9445-48D2-B8EC-195099E04968}"/>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2 2 2" xfId="993" xr:uid="{8748C8DD-9D87-4794-8F93-A63BA0BE286F}"/>
    <cellStyle name="20% - Accent2 2 2 3" xfId="879" xr:uid="{60986841-6D3B-4A1B-A2A2-21EBA3C8FA8F}"/>
    <cellStyle name="20% - Accent2 2 3" xfId="713" xr:uid="{726E0599-9AC6-4E76-AACC-0FD8436401F4}"/>
    <cellStyle name="20% - Accent2 2 3 2" xfId="946" xr:uid="{A89D2686-E42F-4EDF-9DAC-62C467611F94}"/>
    <cellStyle name="20% - Accent2 2 4" xfId="832" xr:uid="{57B79A69-8867-4EC4-9991-FB06AB993639}"/>
    <cellStyle name="20% - Accent2 3" xfId="809" xr:uid="{064AEAAD-AF5C-48B4-ADC6-532BE41941B6}"/>
    <cellStyle name="20% - Accent2 3 2" xfId="1042" xr:uid="{5EBBB194-F9C3-4E3A-896D-6A0C3B8D9A33}"/>
    <cellStyle name="20% - Accent2 4" xfId="928" xr:uid="{99F040E3-61DB-45C5-880C-04EF05D2ACEC}"/>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2 2 2" xfId="994" xr:uid="{D03ADA37-0116-483E-B097-86076C9A7911}"/>
    <cellStyle name="20% - Accent3 2 2 3" xfId="880" xr:uid="{CAD15024-1D01-41AE-A758-0684409EEBEF}"/>
    <cellStyle name="20% - Accent3 2 3" xfId="714" xr:uid="{4812A7A9-4CB1-4A98-8F71-CA5406E00B29}"/>
    <cellStyle name="20% - Accent3 2 3 2" xfId="947" xr:uid="{46B8E3E1-4CC5-4C01-81BE-FB0C67042FB0}"/>
    <cellStyle name="20% - Accent3 2 4" xfId="833" xr:uid="{14B2B894-0DC1-4D43-BA82-1D89A530F681}"/>
    <cellStyle name="20% - Accent3 3" xfId="812" xr:uid="{76300C5A-1301-4645-AD34-EEB765A6F950}"/>
    <cellStyle name="20% - Accent3 3 2" xfId="1045" xr:uid="{3C3A7B97-ACB2-4EBE-909D-4B970F93D571}"/>
    <cellStyle name="20% - Accent3 4" xfId="931" xr:uid="{61DF3B46-102F-4D88-BC7F-82F21D3DAB6F}"/>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2 2 2" xfId="995" xr:uid="{7A72C41B-88E3-442D-A819-9121C3E4CCDE}"/>
    <cellStyle name="20% - Accent4 2 2 3" xfId="881" xr:uid="{4ECDDFF1-5C18-4642-9536-3A1AEA2AEC81}"/>
    <cellStyle name="20% - Accent4 2 3" xfId="715" xr:uid="{3383621A-942D-46EE-B973-A3B99EE61AB1}"/>
    <cellStyle name="20% - Accent4 2 3 2" xfId="948" xr:uid="{73F3550F-0BDC-4862-AC08-3158C4560642}"/>
    <cellStyle name="20% - Accent4 2 4" xfId="834" xr:uid="{6A14C9CE-7202-4B5E-9D86-3145C99B0601}"/>
    <cellStyle name="20% - Accent4 3" xfId="815" xr:uid="{EA736B35-E7F4-47B9-9143-A10AFFEBE522}"/>
    <cellStyle name="20% - Accent4 3 2" xfId="1048" xr:uid="{26E4DCA4-8E5C-4EE9-8B93-31E97D5023DC}"/>
    <cellStyle name="20% - Accent4 4" xfId="934" xr:uid="{83A67875-517D-4B97-B554-1DEE6DF9E48A}"/>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2 2 2" xfId="996" xr:uid="{7D6C4F7A-1EE9-4F27-BA5D-CD3E6E2A6F92}"/>
    <cellStyle name="20% - Accent5 2 2 3" xfId="882" xr:uid="{E01FD799-6D84-41D2-9D13-ED14C2C53B66}"/>
    <cellStyle name="20% - Accent5 2 3" xfId="716" xr:uid="{F2773E4A-67B7-442F-AE3C-6D1FD8110717}"/>
    <cellStyle name="20% - Accent5 2 3 2" xfId="949" xr:uid="{33C86973-835B-4503-8DE9-32DB28EC425D}"/>
    <cellStyle name="20% - Accent5 2 4" xfId="835" xr:uid="{DA0BD3D7-3083-4FEC-AF1A-9E91AEEA9258}"/>
    <cellStyle name="20% - Accent5 3" xfId="818" xr:uid="{C358461C-75FF-4C68-90E9-889F2DA229E0}"/>
    <cellStyle name="20% - Accent5 3 2" xfId="1051" xr:uid="{5283797A-5883-4CF3-BCC0-5E07CB0568DB}"/>
    <cellStyle name="20% - Accent5 4" xfId="937" xr:uid="{9B13CD38-DD3E-4DF3-8158-E1888DD6FA16}"/>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2 2 2" xfId="997" xr:uid="{98312D69-6943-40E5-A64B-68235051DFDD}"/>
    <cellStyle name="20% - Accent6 2 2 3" xfId="883" xr:uid="{D263CD97-B706-4D4C-AC66-CED0708148CB}"/>
    <cellStyle name="20% - Accent6 2 3" xfId="717" xr:uid="{246579D6-BF2F-40A9-A18D-259D2CE46A13}"/>
    <cellStyle name="20% - Accent6 2 3 2" xfId="950" xr:uid="{A6818987-1B67-4BD8-8782-ABC07E02E724}"/>
    <cellStyle name="20% - Accent6 2 4" xfId="836" xr:uid="{88CCB0E7-7224-4BC7-94C1-D7FE574B9FF5}"/>
    <cellStyle name="20% - Accent6 3" xfId="821" xr:uid="{E1CCD2C7-AB9D-4DCA-9D39-BA3D6F3F9C1E}"/>
    <cellStyle name="20% - Accent6 3 2" xfId="1054" xr:uid="{202697BC-39B7-43E4-AFE0-306D179B40DB}"/>
    <cellStyle name="20% - Accent6 4" xfId="940" xr:uid="{A4A9B1CB-4E39-4C57-A0DB-A62FE18C74AB}"/>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2 2 2" xfId="998" xr:uid="{F91EE56C-D038-4067-945A-D00D82794CD5}"/>
    <cellStyle name="40% - Accent1 2 2 3" xfId="884" xr:uid="{E73DC64D-9DEE-467C-92AA-31ABA0BFF228}"/>
    <cellStyle name="40% - Accent1 2 3" xfId="718" xr:uid="{7602192E-A940-4E7B-8C05-4172C15DC192}"/>
    <cellStyle name="40% - Accent1 2 3 2" xfId="951" xr:uid="{5D33FE99-ACDE-4613-B419-1BCE9B6A0CA4}"/>
    <cellStyle name="40% - Accent1 2 4" xfId="837" xr:uid="{C9DEA628-0FDD-4496-BAA2-7D304E3D2353}"/>
    <cellStyle name="40% - Accent1 3" xfId="807" xr:uid="{E712ACEB-5301-49DB-B2E6-5B16ADCBC359}"/>
    <cellStyle name="40% - Accent1 3 2" xfId="1040" xr:uid="{E226EE53-399E-4695-A3A5-A72DD1B30878}"/>
    <cellStyle name="40% - Accent1 4" xfId="926" xr:uid="{D0D8FC61-6756-42D9-802A-F567CF54A511}"/>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2 2 2" xfId="999" xr:uid="{ACC66E6E-127E-4287-88F2-1BAB2614C3F9}"/>
    <cellStyle name="40% - Accent2 2 2 3" xfId="885" xr:uid="{F7E557D3-9B93-4CF9-8080-DA6D73BF53F9}"/>
    <cellStyle name="40% - Accent2 2 3" xfId="719" xr:uid="{ECC936C5-7CFA-4470-85B4-A16CA076444D}"/>
    <cellStyle name="40% - Accent2 2 3 2" xfId="952" xr:uid="{2123A327-7395-482B-A2B2-CBCFCE44580B}"/>
    <cellStyle name="40% - Accent2 2 4" xfId="838" xr:uid="{87EA5082-71C8-4351-A522-15C97F619F88}"/>
    <cellStyle name="40% - Accent2 3" xfId="810" xr:uid="{2E3EE7B5-111B-4405-BD2E-CC001B4530AA}"/>
    <cellStyle name="40% - Accent2 3 2" xfId="1043" xr:uid="{8DCEA695-8A7F-4ABD-B7E6-A8EE2B59D0F9}"/>
    <cellStyle name="40% - Accent2 4" xfId="929" xr:uid="{7AB6FE57-802E-446E-880E-34CDE1AD582D}"/>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2 2 2" xfId="1000" xr:uid="{CEDF9D3B-285D-47D3-A5AE-A1002238387D}"/>
    <cellStyle name="40% - Accent3 2 2 3" xfId="886" xr:uid="{0938376D-4A9B-4FC4-A8B5-99E092DBDF57}"/>
    <cellStyle name="40% - Accent3 2 3" xfId="720" xr:uid="{68A01960-68CB-4A65-8F2A-3555359514EE}"/>
    <cellStyle name="40% - Accent3 2 3 2" xfId="953" xr:uid="{29C7CC7A-4004-4E7F-8C0E-12E7F2CD94C6}"/>
    <cellStyle name="40% - Accent3 2 4" xfId="839" xr:uid="{16C99357-235F-4116-96B6-C1D4CE006BFF}"/>
    <cellStyle name="40% - Accent3 3" xfId="813" xr:uid="{B98B3D0F-C9EF-4904-8320-2E3FDB09ABA0}"/>
    <cellStyle name="40% - Accent3 3 2" xfId="1046" xr:uid="{60D0E7FB-66AD-4A5F-B4D9-048059E7F455}"/>
    <cellStyle name="40% - Accent3 4" xfId="932" xr:uid="{506CAC7C-4E63-4A89-8922-93D1AA6BF57C}"/>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2 2 2" xfId="1001" xr:uid="{6F98E33D-2D9E-4D57-8EDD-5A7CD282056C}"/>
    <cellStyle name="40% - Accent4 2 2 3" xfId="887" xr:uid="{57270DB6-E9F9-4470-82FB-1879A245B7AA}"/>
    <cellStyle name="40% - Accent4 2 3" xfId="721" xr:uid="{39398746-C281-41E1-8871-02ADCEB22D95}"/>
    <cellStyle name="40% - Accent4 2 3 2" xfId="954" xr:uid="{3B7C9609-1FE4-43E1-B1A9-DA1FBD5B4792}"/>
    <cellStyle name="40% - Accent4 2 4" xfId="840" xr:uid="{ED998D23-A0B8-478B-83AE-F383D3A7498F}"/>
    <cellStyle name="40% - Accent4 3" xfId="816" xr:uid="{002D2F10-F915-45DE-902D-725C623ABAA8}"/>
    <cellStyle name="40% - Accent4 3 2" xfId="1049" xr:uid="{DE23CAB1-E2B3-4BB5-9898-592AF445BBAD}"/>
    <cellStyle name="40% - Accent4 4" xfId="935" xr:uid="{FE0CC425-DC77-474B-8D8A-5C45D950F387}"/>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2 2 2" xfId="1002" xr:uid="{B9B08AC1-ADD5-4C9F-9C36-B19232CCBD49}"/>
    <cellStyle name="40% - Accent5 2 2 3" xfId="888" xr:uid="{D45A7B18-C212-4D72-A3A9-DB5C3F144CB3}"/>
    <cellStyle name="40% - Accent5 2 3" xfId="722" xr:uid="{CA953F1E-E1A8-460D-AEB6-E09AF3BD1B57}"/>
    <cellStyle name="40% - Accent5 2 3 2" xfId="955" xr:uid="{8F8EA2E8-6598-4876-BA8C-C806102F8FEB}"/>
    <cellStyle name="40% - Accent5 2 4" xfId="841" xr:uid="{6AA005EC-13A8-4FAF-B062-10D3E7DF0568}"/>
    <cellStyle name="40% - Accent5 3" xfId="819" xr:uid="{B9076266-3995-42B0-935D-F96D917DF11C}"/>
    <cellStyle name="40% - Accent5 3 2" xfId="1052" xr:uid="{3047DD0A-9070-4293-927D-DF73D224C268}"/>
    <cellStyle name="40% - Accent5 4" xfId="938" xr:uid="{089687CC-6024-4D20-A4CD-D962A292F44B}"/>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2 2 2" xfId="1003" xr:uid="{337828E2-BB1A-441B-BD11-016C48112093}"/>
    <cellStyle name="40% - Accent6 2 2 3" xfId="889" xr:uid="{F66122A3-F184-4CB9-BF5F-00DE1209C93D}"/>
    <cellStyle name="40% - Accent6 2 3" xfId="723" xr:uid="{B6857997-485B-4538-90C6-5CB51162ACA4}"/>
    <cellStyle name="40% - Accent6 2 3 2" xfId="956" xr:uid="{989C2F9F-79EC-45A6-92BC-7129A3F16C97}"/>
    <cellStyle name="40% - Accent6 2 4" xfId="842" xr:uid="{914FBBC3-B3DB-4FC2-9DA8-98A40286147D}"/>
    <cellStyle name="40% - Accent6 3" xfId="822" xr:uid="{FA95F09F-3E91-4EB4-9DEC-F6F55103A9B7}"/>
    <cellStyle name="40% - Accent6 3 2" xfId="1055" xr:uid="{1AE844AA-1752-44C9-9BB9-D36E5F6E3F3F}"/>
    <cellStyle name="40% - Accent6 4" xfId="941" xr:uid="{1688D905-0454-478C-8211-CA5B03C6BBC3}"/>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1 3 2" xfId="1041" xr:uid="{48F8AACC-4BB9-4C43-B627-CE7D2D8292C4}"/>
    <cellStyle name="60% - Accent1 4" xfId="927" xr:uid="{A2F5DBFE-5A2C-4643-B0B5-93EE36F00208}"/>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2 3 2" xfId="1044" xr:uid="{251B7909-C04D-433B-A399-74D98F223319}"/>
    <cellStyle name="60% - Accent2 4" xfId="930" xr:uid="{362D65C2-5D43-498A-B365-1652E87D65FA}"/>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3 3 2" xfId="1047" xr:uid="{239CE1D1-6D44-45B3-AAB6-1E9D7C9D70ED}"/>
    <cellStyle name="60% - Accent3 4" xfId="933" xr:uid="{3AE31634-FCE4-4F59-8203-09D5985E667A}"/>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4 3 2" xfId="1050" xr:uid="{D2F4010E-1FEE-43C3-8312-4ECCA7A1FEC6}"/>
    <cellStyle name="60% - Accent4 4" xfId="936" xr:uid="{406D08B8-B0A3-4EE4-9324-7054233A656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5 3 2" xfId="1053" xr:uid="{092C94F3-74BE-42B2-A7FA-0A2C147BB875}"/>
    <cellStyle name="60% - Accent5 4" xfId="939" xr:uid="{A4E0948B-5C10-4D3B-AB63-E372CE16FB19}"/>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60% - Accent6 3 2" xfId="1056" xr:uid="{810FDD4A-7379-40CE-8A43-157AA4588E83}"/>
    <cellStyle name="60% - Accent6 4" xfId="942" xr:uid="{08D5AEB5-7F41-44DD-A8DB-BB0635B03747}"/>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10" xfId="843" xr:uid="{65D7106C-B496-4497-BE80-3CB5C02D2A32}"/>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2 2 2" xfId="1008" xr:uid="{7B9E49EC-8B6C-4E05-B1CD-EBD647C7814C}"/>
    <cellStyle name="Normal 13 2 2 2 2 2 3" xfId="894" xr:uid="{4F1DC740-3225-41D9-8A4C-D342FF12EA21}"/>
    <cellStyle name="Normal 13 2 2 2 2 3" xfId="728" xr:uid="{F7E642FC-6515-4C96-BF0C-73AEC1DE4ADF}"/>
    <cellStyle name="Normal 13 2 2 2 2 3 2" xfId="961" xr:uid="{3916A89B-6321-4CF6-AB7A-68FB413F8C2D}"/>
    <cellStyle name="Normal 13 2 2 2 2 4" xfId="847" xr:uid="{520771AE-AE70-4C35-A083-DC173A34FC29}"/>
    <cellStyle name="Normal 13 2 2 2 3" xfId="511" xr:uid="{00000000-0005-0000-0000-00004A020000}"/>
    <cellStyle name="Normal 13 2 2 2 3 2" xfId="639" xr:uid="{00000000-0005-0000-0000-00004B020000}"/>
    <cellStyle name="Normal 13 2 2 2 3 2 2" xfId="776" xr:uid="{470BAFCF-D506-4EAA-A94A-769985BF15BB}"/>
    <cellStyle name="Normal 13 2 2 2 3 2 2 2" xfId="1009" xr:uid="{63AAF479-1B7E-4C60-A41A-733D848146E7}"/>
    <cellStyle name="Normal 13 2 2 2 3 2 3" xfId="895" xr:uid="{65A34861-90F3-45DA-A415-9B6F89BAE2DA}"/>
    <cellStyle name="Normal 13 2 2 2 3 3" xfId="729" xr:uid="{217E2C86-D28F-4667-8EB7-18B8E5C66798}"/>
    <cellStyle name="Normal 13 2 2 2 3 3 2" xfId="962" xr:uid="{E88513CD-F569-4BE4-81FC-44DE5AEBA3B9}"/>
    <cellStyle name="Normal 13 2 2 2 3 4" xfId="848" xr:uid="{91AE07A1-5262-4655-9014-D473141184E8}"/>
    <cellStyle name="Normal 13 2 2 2 4" xfId="637" xr:uid="{00000000-0005-0000-0000-00004C020000}"/>
    <cellStyle name="Normal 13 2 2 2 4 2" xfId="774" xr:uid="{9DD2384D-9728-4663-8046-D79F77604DA2}"/>
    <cellStyle name="Normal 13 2 2 2 4 2 2" xfId="1007" xr:uid="{F8961A62-4EC9-49A5-B245-FCBCD88F18C6}"/>
    <cellStyle name="Normal 13 2 2 2 4 3" xfId="893" xr:uid="{BB135618-D726-4ACE-9E51-F3E9CC3DA175}"/>
    <cellStyle name="Normal 13 2 2 2 5" xfId="727" xr:uid="{70E49861-77DE-4FCA-9F03-2E66F0E07D24}"/>
    <cellStyle name="Normal 13 2 2 2 5 2" xfId="960" xr:uid="{5D4252B0-9555-42A3-8545-CD1EEB4ACBF5}"/>
    <cellStyle name="Normal 13 2 2 2 6" xfId="846" xr:uid="{EED53EBF-345C-486E-8B91-6514EA0AC806}"/>
    <cellStyle name="Normal 13 2 2 3" xfId="636" xr:uid="{00000000-0005-0000-0000-00004D020000}"/>
    <cellStyle name="Normal 13 2 2 3 2" xfId="773" xr:uid="{9843F705-B6F1-47BA-9AAF-DC472586A2A6}"/>
    <cellStyle name="Normal 13 2 2 3 2 2" xfId="1006" xr:uid="{517CB81A-661E-4F25-8C08-91B187599931}"/>
    <cellStyle name="Normal 13 2 2 3 3" xfId="892" xr:uid="{017A98C6-DBA0-4D49-A9DE-84872C57C312}"/>
    <cellStyle name="Normal 13 2 2 4" xfId="726" xr:uid="{BBBF9789-6ECD-417E-8D96-760118FC6639}"/>
    <cellStyle name="Normal 13 2 2 4 2" xfId="959" xr:uid="{4AFFE987-D76D-4026-B86C-061D81874ECD}"/>
    <cellStyle name="Normal 13 2 2 5" xfId="845" xr:uid="{FD3F95ED-330A-493A-A107-B18AA7693778}"/>
    <cellStyle name="Normal 13 2 3" xfId="512" xr:uid="{00000000-0005-0000-0000-00004E020000}"/>
    <cellStyle name="Normal 13 2 3 2" xfId="640" xr:uid="{00000000-0005-0000-0000-00004F020000}"/>
    <cellStyle name="Normal 13 2 3 2 2" xfId="777" xr:uid="{B4AF2282-B0D2-478B-89A0-06C94235AEDC}"/>
    <cellStyle name="Normal 13 2 3 2 2 2" xfId="1010" xr:uid="{677EE8C4-CD9C-411F-8B1D-C394283334DE}"/>
    <cellStyle name="Normal 13 2 3 2 3" xfId="896" xr:uid="{DE1C09FA-0379-4635-AC90-0184230C0EA6}"/>
    <cellStyle name="Normal 13 2 3 3" xfId="730" xr:uid="{D638219D-FAF2-4D70-972F-879DF1ADCC78}"/>
    <cellStyle name="Normal 13 2 3 3 2" xfId="963" xr:uid="{08EBEE3C-A5B0-4F71-85FB-1D7DE4A6D3F1}"/>
    <cellStyle name="Normal 13 2 3 4" xfId="849" xr:uid="{A3BFAA03-1288-404B-8075-0F924A08D690}"/>
    <cellStyle name="Normal 13 2 4" xfId="635" xr:uid="{00000000-0005-0000-0000-000050020000}"/>
    <cellStyle name="Normal 13 2 4 2" xfId="772" xr:uid="{924C57E5-2D63-4800-A70B-86DF745E6952}"/>
    <cellStyle name="Normal 13 2 4 2 2" xfId="1005" xr:uid="{FF1EA201-5309-47C3-AE74-BDBC7722CAB1}"/>
    <cellStyle name="Normal 13 2 4 3" xfId="891" xr:uid="{A37AB785-DB0C-44BD-BE44-EE251C057DB4}"/>
    <cellStyle name="Normal 13 2 5" xfId="725" xr:uid="{13862D8D-C120-4ACD-9F73-65901595AA90}"/>
    <cellStyle name="Normal 13 2 5 2" xfId="958" xr:uid="{7EADA7CA-42CC-4B2C-9A3B-F737BF93CDBC}"/>
    <cellStyle name="Normal 13 2 6" xfId="844" xr:uid="{2895E4DB-C09A-4E40-9EE2-B88293888CBB}"/>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2 2 2" xfId="1012" xr:uid="{3B5B703E-0840-4132-8A87-0961294F5F05}"/>
    <cellStyle name="Normal 13 3 2 2 3" xfId="898" xr:uid="{1984A6F5-FE4A-4AE3-80FF-C7E6B1BD35FB}"/>
    <cellStyle name="Normal 13 3 2 3" xfId="732" xr:uid="{C506AF63-BAF5-446B-8634-6B173C3D2277}"/>
    <cellStyle name="Normal 13 3 2 3 2" xfId="965" xr:uid="{D8CF1028-F2B9-47C7-BECC-1CEBB51D8FAB}"/>
    <cellStyle name="Normal 13 3 2 4" xfId="851" xr:uid="{228E5E4D-A7BD-447A-B5D4-4D8CF95F0D35}"/>
    <cellStyle name="Normal 13 3 3" xfId="641" xr:uid="{00000000-0005-0000-0000-000054020000}"/>
    <cellStyle name="Normal 13 3 3 2" xfId="778" xr:uid="{2D64F0B6-F2D4-4753-ACAB-B8970C19DF11}"/>
    <cellStyle name="Normal 13 3 3 2 2" xfId="1011" xr:uid="{9E9444D9-16A8-47E9-94AF-9A3EF20C99BA}"/>
    <cellStyle name="Normal 13 3 3 3" xfId="897" xr:uid="{E623F917-B3B2-4311-BD72-52609E33364F}"/>
    <cellStyle name="Normal 13 3 4" xfId="731" xr:uid="{A8FFA28B-3FBA-4810-9FB7-E8BC8786E106}"/>
    <cellStyle name="Normal 13 3 4 2" xfId="964" xr:uid="{937BC905-FE51-4A1C-B101-5B5B2DB1ECA0}"/>
    <cellStyle name="Normal 13 3 5" xfId="850" xr:uid="{080B6E27-ED63-43D9-9963-E5A12AF18ACE}"/>
    <cellStyle name="Normal 13 4" xfId="515" xr:uid="{00000000-0005-0000-0000-000055020000}"/>
    <cellStyle name="Normal 13 4 2" xfId="643" xr:uid="{00000000-0005-0000-0000-000056020000}"/>
    <cellStyle name="Normal 13 4 2 2" xfId="780" xr:uid="{1C21DE69-2493-4CFD-AB7C-13CD278C565F}"/>
    <cellStyle name="Normal 13 4 2 2 2" xfId="1013" xr:uid="{13874E2B-BB97-4A52-8FCA-6F9C4F62CB80}"/>
    <cellStyle name="Normal 13 4 2 3" xfId="899" xr:uid="{D53D3D70-2BC0-4855-8332-86E238BA933B}"/>
    <cellStyle name="Normal 13 4 3" xfId="733" xr:uid="{38E01FFC-D61C-4E61-B3A4-423B54ECD7D6}"/>
    <cellStyle name="Normal 13 4 3 2" xfId="966" xr:uid="{0B51C14A-819F-4506-B81E-9428235D6968}"/>
    <cellStyle name="Normal 13 4 4" xfId="852" xr:uid="{598EEFE7-7B8F-43A1-9558-16570149D5A0}"/>
    <cellStyle name="Normal 13 5" xfId="634" xr:uid="{00000000-0005-0000-0000-000057020000}"/>
    <cellStyle name="Normal 13 5 2" xfId="771" xr:uid="{F8A01035-FD81-4170-AC37-95B4477EB95E}"/>
    <cellStyle name="Normal 13 5 2 2" xfId="1004" xr:uid="{698556D8-67AA-4251-A62E-24B8884C177F}"/>
    <cellStyle name="Normal 13 5 3" xfId="890" xr:uid="{308DA309-E8F9-4CA2-9E07-4C8607D5B6C3}"/>
    <cellStyle name="Normal 13 6" xfId="516" xr:uid="{00000000-0005-0000-0000-000058020000}"/>
    <cellStyle name="Normal 13 6 2" xfId="644" xr:uid="{00000000-0005-0000-0000-000059020000}"/>
    <cellStyle name="Normal 13 6 2 2" xfId="781" xr:uid="{57E1D229-3A53-40B5-BE22-FDB47E104338}"/>
    <cellStyle name="Normal 13 6 2 2 2" xfId="1014" xr:uid="{D0069268-CB24-4CCD-BEF8-A07FFEDCE3CF}"/>
    <cellStyle name="Normal 13 6 2 3" xfId="900" xr:uid="{2D1CE404-6906-4376-8C32-4D188D5BE245}"/>
    <cellStyle name="Normal 13 6 3" xfId="734" xr:uid="{6D8D5F10-C45C-44AF-9B94-9F21A3A87E4B}"/>
    <cellStyle name="Normal 13 6 3 2" xfId="967" xr:uid="{868517FC-B1A1-4B7B-96CA-8A207D65B530}"/>
    <cellStyle name="Normal 13 6 4" xfId="853" xr:uid="{BAD4D4CE-3BB0-4F84-922A-8936E2B27E95}"/>
    <cellStyle name="Normal 13 7" xfId="724" xr:uid="{8A2E9159-67EF-4D2A-B9C2-AE5A64726B19}"/>
    <cellStyle name="Normal 13 7 2" xfId="957" xr:uid="{36FE5ADB-DE84-4678-B8AD-2193469474E2}"/>
    <cellStyle name="Normal 13 8" xfId="827" xr:uid="{EFDFA653-4B61-4972-8F4B-C60793DA36FB}"/>
    <cellStyle name="Normal 13 8 2" xfId="1060" xr:uid="{34A9181D-8CDD-4931-9924-2BAB12D90943}"/>
    <cellStyle name="Normal 13 9" xfId="826" xr:uid="{D4C677BD-5786-4D10-8940-E8BAED57CE72}"/>
    <cellStyle name="Normal 13 9 2" xfId="1059" xr:uid="{8801D452-D0C7-4315-8D51-F095A2DF06DB}"/>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2 2 2" xfId="1015" xr:uid="{A8BC25B7-17F4-4DB2-815E-AEFE4346F660}"/>
    <cellStyle name="Normal 2 2 2 2 3" xfId="901" xr:uid="{45C0FA7B-5E62-470F-83C7-40CC42838796}"/>
    <cellStyle name="Normal 2 2 2 3" xfId="735" xr:uid="{A3802D78-3B2F-46A9-976C-16D5D1A814A2}"/>
    <cellStyle name="Normal 2 2 2 3 2" xfId="968" xr:uid="{C931E6FB-FEAF-4BFB-A40B-5A1CA3404529}"/>
    <cellStyle name="Normal 2 2 2 4" xfId="854" xr:uid="{8439B4C0-FC4C-4566-B72D-E8A5CF201050}"/>
    <cellStyle name="Normal 2 2 3" xfId="524" xr:uid="{00000000-0005-0000-0000-000062020000}"/>
    <cellStyle name="Normal 2 2 3 2" xfId="646" xr:uid="{00000000-0005-0000-0000-000063020000}"/>
    <cellStyle name="Normal 2 2 3 2 2" xfId="783" xr:uid="{C566D045-DC4F-4DC4-8267-F76C64080F82}"/>
    <cellStyle name="Normal 2 2 3 2 2 2" xfId="1016" xr:uid="{E1906AC8-211C-421B-9B63-B6F21204BC23}"/>
    <cellStyle name="Normal 2 2 3 2 3" xfId="902" xr:uid="{44C56599-8242-41E7-8B8C-BA6075E6F8BB}"/>
    <cellStyle name="Normal 2 2 3 3" xfId="736" xr:uid="{D9BD5694-2E8F-4E1C-9453-E73B38E022CC}"/>
    <cellStyle name="Normal 2 2 3 3 2" xfId="969" xr:uid="{39128B75-FFF2-4EEB-B342-A105BC49B092}"/>
    <cellStyle name="Normal 2 2 3 4" xfId="855" xr:uid="{C730BC2D-1D5E-4953-A14E-2BE6F5D8F9B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2 2 2" xfId="1017" xr:uid="{8EF9BE6F-0889-4C34-BF4D-83E44F0D26CC}"/>
    <cellStyle name="Normal 2 3 2 2 3" xfId="903" xr:uid="{B8456BD2-15E5-4E26-B4BB-7FF669BC1A6A}"/>
    <cellStyle name="Normal 2 3 2 3" xfId="737" xr:uid="{9AB5990D-0C25-4A4B-BDB5-317FA693F5A2}"/>
    <cellStyle name="Normal 2 3 2 3 2" xfId="970" xr:uid="{9D8F1B0F-A3E7-4695-91A9-8A8CD44A5906}"/>
    <cellStyle name="Normal 2 3 2 4" xfId="856" xr:uid="{8EDD7E51-9CE1-436D-9D30-0C875170239A}"/>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2 2 2" xfId="1018" xr:uid="{CB98C053-423E-45E4-8DDF-9A882323FFEB}"/>
    <cellStyle name="Normal 2 4 2 2 3" xfId="904" xr:uid="{57196B30-E117-4A9B-9183-FC270BCBA049}"/>
    <cellStyle name="Normal 2 4 2 3" xfId="738" xr:uid="{5D198248-154E-4873-9612-83DD012631A4}"/>
    <cellStyle name="Normal 2 4 2 3 2" xfId="971" xr:uid="{980B9F43-96E9-46E0-BFCF-C5EABDABB29C}"/>
    <cellStyle name="Normal 2 4 2 4" xfId="857" xr:uid="{05025CDC-28C8-466C-818E-98F16AA3A91D}"/>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2 2 2" xfId="1019" xr:uid="{FC292EDA-C83F-4A63-ADB5-824EB8FABE3B}"/>
    <cellStyle name="Normal 3 2 2 3" xfId="905" xr:uid="{1561605A-3555-44E1-B403-803A3F7FB10E}"/>
    <cellStyle name="Normal 3 2 3" xfId="739" xr:uid="{377DC67A-60E6-48D5-A9E8-578699562D33}"/>
    <cellStyle name="Normal 3 2 3 2" xfId="972" xr:uid="{0730EFB1-B16E-4268-B136-9CAEB535F6EE}"/>
    <cellStyle name="Normal 3 2 4" xfId="858" xr:uid="{496747EF-380F-40FC-852C-E3BA7C09450E}"/>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2 2 2" xfId="1020" xr:uid="{27261A8D-21AD-4875-9FA5-3A94A73B34C0}"/>
    <cellStyle name="Normal 3 4 2 3" xfId="906" xr:uid="{EFC198A1-E10C-487C-8639-FD14F7B0CFE7}"/>
    <cellStyle name="Normal 3 4 3" xfId="740" xr:uid="{3EA5D8E4-6834-4490-B126-B0CDD22E95FC}"/>
    <cellStyle name="Normal 3 4 3 2" xfId="973" xr:uid="{08116360-D0E8-4285-A510-9C784A3A2F66}"/>
    <cellStyle name="Normal 3 4 4" xfId="859" xr:uid="{596715E5-080D-41D4-84B3-C729403A7B0A}"/>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2 2 2" xfId="1023" xr:uid="{97A24880-D14E-4494-82D4-363F3C6BC266}"/>
    <cellStyle name="Normal 3 8 2 2 2 3" xfId="909" xr:uid="{135F4780-6D49-4484-AAE8-713A1A9E98FB}"/>
    <cellStyle name="Normal 3 8 2 2 3" xfId="743" xr:uid="{308FA54C-9BC3-4284-9C32-F899617D1BC3}"/>
    <cellStyle name="Normal 3 8 2 2 3 2" xfId="976" xr:uid="{9B132601-CD72-48BC-B510-FFE75E73936B}"/>
    <cellStyle name="Normal 3 8 2 2 4" xfId="862" xr:uid="{834D82D6-262D-47B5-B490-54A9B0A777EA}"/>
    <cellStyle name="Normal 3 8 2 3" xfId="652" xr:uid="{00000000-0005-0000-0000-000077020000}"/>
    <cellStyle name="Normal 3 8 2 3 2" xfId="789" xr:uid="{69921434-A489-4286-ADDD-AD50D353D66D}"/>
    <cellStyle name="Normal 3 8 2 3 2 2" xfId="1022" xr:uid="{3CFA8C22-D43F-49C1-B990-AC9906FDD2BD}"/>
    <cellStyle name="Normal 3 8 2 3 3" xfId="908" xr:uid="{BD2BC79D-C10F-4C2E-BFC0-3C4DE3649893}"/>
    <cellStyle name="Normal 3 8 2 4" xfId="742" xr:uid="{AAEE4AB8-02EC-474A-8844-C6400B8C5517}"/>
    <cellStyle name="Normal 3 8 2 4 2" xfId="975" xr:uid="{C6F40944-9C5F-436E-AA7C-FC1ACD94F240}"/>
    <cellStyle name="Normal 3 8 2 5" xfId="861" xr:uid="{252BAEFB-34CD-422F-86CA-AD02D5F3BDF2}"/>
    <cellStyle name="Normal 3 8 3" xfId="539" xr:uid="{00000000-0005-0000-0000-000078020000}"/>
    <cellStyle name="Normal 3 8 3 2" xfId="654" xr:uid="{00000000-0005-0000-0000-000079020000}"/>
    <cellStyle name="Normal 3 8 3 2 2" xfId="791" xr:uid="{F1F1E672-46F7-4F96-AD70-77C2114D89F8}"/>
    <cellStyle name="Normal 3 8 3 2 2 2" xfId="1024" xr:uid="{E3A8BB6E-7A71-4530-9971-8F04B6DDD225}"/>
    <cellStyle name="Normal 3 8 3 2 3" xfId="910" xr:uid="{95D6DC2E-200A-490D-B9B7-010D8357E958}"/>
    <cellStyle name="Normal 3 8 3 3" xfId="744" xr:uid="{AF3DC75E-05A9-4174-BE89-59F25C5D1C4B}"/>
    <cellStyle name="Normal 3 8 3 3 2" xfId="977" xr:uid="{44CFEF0B-37F6-4945-889C-301E15E1166E}"/>
    <cellStyle name="Normal 3 8 3 4" xfId="863" xr:uid="{0F10A804-5052-40C6-9213-48DA70DA1B4A}"/>
    <cellStyle name="Normal 3 8 4" xfId="651" xr:uid="{00000000-0005-0000-0000-00007A020000}"/>
    <cellStyle name="Normal 3 8 4 2" xfId="788" xr:uid="{CA7AF605-D634-4851-8C95-3635FFCD681C}"/>
    <cellStyle name="Normal 3 8 4 2 2" xfId="1021" xr:uid="{047C9D70-4255-4588-B9A8-99B76733F111}"/>
    <cellStyle name="Normal 3 8 4 3" xfId="907" xr:uid="{82DBEE00-92BD-461F-9F62-6A5A16041A02}"/>
    <cellStyle name="Normal 3 8 5" xfId="741" xr:uid="{C5F7FE80-F11C-4EC4-8219-37EABB1B2D82}"/>
    <cellStyle name="Normal 3 8 5 2" xfId="974" xr:uid="{BA2A7449-5A5B-4504-85C5-7DA622127182}"/>
    <cellStyle name="Normal 3 8 6" xfId="860" xr:uid="{230662FE-CDAC-4F0A-90E4-F31862BE8AAD}"/>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2 2 2" xfId="1025" xr:uid="{E48C28A8-4341-4893-AB7B-F32C1B060029}"/>
    <cellStyle name="Normal 4 2 2 3" xfId="911" xr:uid="{5C04167E-891B-48EA-9088-596CBA69DA56}"/>
    <cellStyle name="Normal 4 2 3" xfId="745" xr:uid="{E1A365CE-2A0C-4728-92E4-8FEDE92E0FDB}"/>
    <cellStyle name="Normal 4 2 3 2" xfId="978" xr:uid="{C03792A6-8F33-42AB-A59E-E1C959124AE6}"/>
    <cellStyle name="Normal 4 2 4" xfId="864" xr:uid="{A3B4320B-6CC9-49FC-8F15-C196EF9BB8D4}"/>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2 2 2" xfId="1026" xr:uid="{DFCAC506-E046-42AA-A726-4EAFA502AD90}"/>
    <cellStyle name="Normal 4 4 2 3" xfId="912" xr:uid="{493F105C-5EB7-4E89-B339-949112E2E6AD}"/>
    <cellStyle name="Normal 4 4 3" xfId="746" xr:uid="{A928AF69-0930-413E-95DF-60F9FA2F0336}"/>
    <cellStyle name="Normal 4 4 3 2" xfId="979" xr:uid="{E6E0E3AE-99D7-4B60-90C3-DD7950E4E90E}"/>
    <cellStyle name="Normal 4 4 4" xfId="865" xr:uid="{71B922DE-80C1-40DC-B138-D4ACF2409842}"/>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2 2 2" xfId="1027" xr:uid="{8F4CEE22-2351-4B0A-BEF4-0F23926B18FC}"/>
    <cellStyle name="Normal 5 3 2 3" xfId="913" xr:uid="{5D12726C-6BF7-4730-9F09-6C879E7D030B}"/>
    <cellStyle name="Normal 5 3 3" xfId="747" xr:uid="{576DE7CE-395A-4AE2-9596-6E4815B24A6D}"/>
    <cellStyle name="Normal 5 3 3 2" xfId="980" xr:uid="{F2F26F15-EB50-4E9E-95FA-ED20559739EB}"/>
    <cellStyle name="Normal 5 3 4" xfId="866" xr:uid="{9750A12B-6198-486E-9D55-233555CC6585}"/>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2 2 2" xfId="1029" xr:uid="{670B41A4-4B5B-4896-8538-9F0DCE3F249E}"/>
    <cellStyle name="Normal 6 2 2 3" xfId="915" xr:uid="{A9C8684A-69DA-4807-9584-C92A1EFE7145}"/>
    <cellStyle name="Normal 6 2 3" xfId="749" xr:uid="{557B45E5-E9AC-41E2-A811-61F73279F30D}"/>
    <cellStyle name="Normal 6 2 3 2" xfId="982" xr:uid="{2CDD6211-1D10-4486-B395-AD5399F964CE}"/>
    <cellStyle name="Normal 6 2 4" xfId="868" xr:uid="{DCD39295-2B99-4B42-9E41-481D92D6CE72}"/>
    <cellStyle name="Normal 6 3" xfId="570" xr:uid="{00000000-0005-0000-0000-00009D020000}"/>
    <cellStyle name="Normal 6 4" xfId="658" xr:uid="{00000000-0005-0000-0000-00009E020000}"/>
    <cellStyle name="Normal 6 4 2" xfId="795" xr:uid="{94F48A41-6835-47F0-9973-4CC85AEA90D4}"/>
    <cellStyle name="Normal 6 4 2 2" xfId="1028" xr:uid="{3D19EA2D-6C71-49F1-8543-7239CC3F0BDF}"/>
    <cellStyle name="Normal 6 4 3" xfId="914" xr:uid="{353A879A-3499-4021-9E28-8F5937D2D1A7}"/>
    <cellStyle name="Normal 6 5" xfId="748" xr:uid="{F98FC477-0AD5-4A86-A589-DD2204455DBE}"/>
    <cellStyle name="Normal 6 5 2" xfId="981" xr:uid="{A86D6CBD-9832-470C-AD5D-54D81F4CBA35}"/>
    <cellStyle name="Normal 6 6" xfId="867" xr:uid="{255AE5D9-9C05-436B-914A-56B1111A76C6}"/>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 9 2 2" xfId="1057" xr:uid="{93C2B158-9869-41C7-92CD-F12D2EE417EA}"/>
    <cellStyle name="Normal 9 3" xfId="943" xr:uid="{0D4EA6A6-576E-4C29-86C3-E117AB646A31}"/>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2 2 2" xfId="1030" xr:uid="{1E8C02AB-64C6-46FE-BDCD-D18AA8E719EE}"/>
    <cellStyle name="Note 2 2 3" xfId="916" xr:uid="{7E044989-9685-41A0-A09F-884C1FD31AA7}"/>
    <cellStyle name="Note 2 3" xfId="750" xr:uid="{AC5340EE-478E-47DC-8896-BD46672619DE}"/>
    <cellStyle name="Note 2 3 2" xfId="983" xr:uid="{17C078D8-4FF5-4399-9280-9040210A140D}"/>
    <cellStyle name="Note 2 4" xfId="869" xr:uid="{45AE7D99-3D52-49C9-9F02-7B6DB65D82B4}"/>
    <cellStyle name="Note 3" xfId="711" xr:uid="{00000000-0005-0000-0000-0000A6020000}"/>
    <cellStyle name="Note 3 2" xfId="825" xr:uid="{BE69DA9A-320A-423F-A18C-65A987CEC7F4}"/>
    <cellStyle name="Note 3 2 2" xfId="1058" xr:uid="{C5E495E4-FCFE-4562-84D7-B1D79D21C175}"/>
    <cellStyle name="Note 3 3" xfId="944" xr:uid="{126A0EC3-55CA-49E7-9082-D48744DF7B5C}"/>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2 2 2" xfId="1034" xr:uid="{6FA8EA0E-E1E0-407A-899A-C03D6E17D564}"/>
    <cellStyle name="Standard 4 2 2 2 2 3" xfId="920" xr:uid="{7ACBA0E5-225B-48B0-967D-FE7502C4F140}"/>
    <cellStyle name="Standard 4 2 2 2 3" xfId="754" xr:uid="{3717BDF9-DF18-469D-A1A6-133293EAB916}"/>
    <cellStyle name="Standard 4 2 2 2 3 2" xfId="987" xr:uid="{749B5C9A-30C9-4372-9622-26439353B7B8}"/>
    <cellStyle name="Standard 4 2 2 2 4" xfId="873" xr:uid="{37C7C104-0511-424A-AC41-D9C18CE6DEE0}"/>
    <cellStyle name="Standard 4 2 2 3" xfId="664" xr:uid="{00000000-0005-0000-0000-0000B2020000}"/>
    <cellStyle name="Standard 4 2 2 3 2" xfId="800" xr:uid="{B519ACEB-8D15-4BAB-914A-A2C2D0673E85}"/>
    <cellStyle name="Standard 4 2 2 3 2 2" xfId="1033" xr:uid="{D5907F5E-47A6-42A0-9E20-EBC8643B1545}"/>
    <cellStyle name="Standard 4 2 2 3 3" xfId="919" xr:uid="{BD58527F-C82D-4D3A-AD63-5906BF836C04}"/>
    <cellStyle name="Standard 4 2 2 4" xfId="753" xr:uid="{CC2F9681-7221-4E0B-BE58-DE34D4DC40CF}"/>
    <cellStyle name="Standard 4 2 2 4 2" xfId="986" xr:uid="{8D15A1F5-1E4A-4A3F-B7C3-7E4F2BB6353A}"/>
    <cellStyle name="Standard 4 2 2 5" xfId="872" xr:uid="{DE1791D0-D151-4243-95CB-7CBE1C484703}"/>
    <cellStyle name="Standard 4 2 3" xfId="583" xr:uid="{00000000-0005-0000-0000-0000B3020000}"/>
    <cellStyle name="Standard 4 2 3 2" xfId="666" xr:uid="{00000000-0005-0000-0000-0000B4020000}"/>
    <cellStyle name="Standard 4 2 3 2 2" xfId="802" xr:uid="{B5FE6E75-B41F-4CC0-BF1F-33B763CE0A2C}"/>
    <cellStyle name="Standard 4 2 3 2 2 2" xfId="1035" xr:uid="{B803EC55-0035-422D-8682-14E50C3B2EF1}"/>
    <cellStyle name="Standard 4 2 3 2 3" xfId="921" xr:uid="{A85BC3C4-9995-4C95-88A2-5068C11EF0CB}"/>
    <cellStyle name="Standard 4 2 3 3" xfId="755" xr:uid="{A64374BC-823F-49AF-B773-E84014AFDB70}"/>
    <cellStyle name="Standard 4 2 3 3 2" xfId="988" xr:uid="{A1F57B66-1A03-491D-B45E-64FFF4C53579}"/>
    <cellStyle name="Standard 4 2 3 4" xfId="874" xr:uid="{BF0ADDCD-185C-4083-9CC3-B7732D17EA6F}"/>
    <cellStyle name="Standard 4 2 4" xfId="663" xr:uid="{00000000-0005-0000-0000-0000B5020000}"/>
    <cellStyle name="Standard 4 2 4 2" xfId="799" xr:uid="{9C2C791D-563B-4AED-BAA8-BB47B68C5354}"/>
    <cellStyle name="Standard 4 2 4 2 2" xfId="1032" xr:uid="{F927963D-9A5C-4D42-BD3C-58FB5756F80B}"/>
    <cellStyle name="Standard 4 2 4 3" xfId="918" xr:uid="{5A065BC5-16F4-472D-B2B2-B3771F8CC074}"/>
    <cellStyle name="Standard 4 2 5" xfId="752" xr:uid="{A197A41C-0F12-46AA-AE19-171F357B5002}"/>
    <cellStyle name="Standard 4 2 5 2" xfId="985" xr:uid="{BFB80E1B-55B6-48FE-BB97-7E0DBA939030}"/>
    <cellStyle name="Standard 4 2 6" xfId="871" xr:uid="{33F8DDAA-3334-4D21-AC10-B17AE141C6D3}"/>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2 2 2" xfId="1037" xr:uid="{CDE56B5A-34EC-448F-A29B-AD16A9DF2FBF}"/>
    <cellStyle name="Standard 4 3 2 2 3" xfId="923" xr:uid="{E3D42B72-5D0F-41B2-8A60-9FE3D84D42EA}"/>
    <cellStyle name="Standard 4 3 2 3" xfId="757" xr:uid="{331D8F24-399E-43AE-9199-C0CEBBDF18BC}"/>
    <cellStyle name="Standard 4 3 2 3 2" xfId="990" xr:uid="{927A6935-3222-4BBD-B91A-A90D61C71762}"/>
    <cellStyle name="Standard 4 3 2 4" xfId="876" xr:uid="{8DB9B659-DD2F-4B6B-8237-5857B53C1599}"/>
    <cellStyle name="Standard 4 3 3" xfId="667" xr:uid="{00000000-0005-0000-0000-0000B9020000}"/>
    <cellStyle name="Standard 4 3 3 2" xfId="803" xr:uid="{D9FC3651-C083-4A3A-BBEB-35BDB75E6856}"/>
    <cellStyle name="Standard 4 3 3 2 2" xfId="1036" xr:uid="{FB98B718-415B-49CE-9054-84A1921AEAAF}"/>
    <cellStyle name="Standard 4 3 3 3" xfId="922" xr:uid="{77489114-D3AA-4B4A-8289-461B3DC6F4B7}"/>
    <cellStyle name="Standard 4 3 4" xfId="756" xr:uid="{B582CC8D-4531-472B-9421-10B8AF6BE8B9}"/>
    <cellStyle name="Standard 4 3 4 2" xfId="989" xr:uid="{C2E2740B-794E-4F61-B549-E14B805836FF}"/>
    <cellStyle name="Standard 4 3 5" xfId="875" xr:uid="{906D5D75-F241-4606-9C6C-90A236A32244}"/>
    <cellStyle name="Standard 4 4" xfId="586" xr:uid="{00000000-0005-0000-0000-0000BA020000}"/>
    <cellStyle name="Standard 4 4 2" xfId="669" xr:uid="{00000000-0005-0000-0000-0000BB020000}"/>
    <cellStyle name="Standard 4 4 2 2" xfId="805" xr:uid="{FA8A2B66-1108-407C-9F13-364C6D5A5AC0}"/>
    <cellStyle name="Standard 4 4 2 2 2" xfId="1038" xr:uid="{F96684C9-AE67-4B11-9EF3-F89EB1B02613}"/>
    <cellStyle name="Standard 4 4 2 3" xfId="924" xr:uid="{5EA76A1C-5619-4240-A16A-BFF1FB6781D6}"/>
    <cellStyle name="Standard 4 4 3" xfId="758" xr:uid="{1DA9F4F4-EBC5-4578-BE84-7407C5EC93C7}"/>
    <cellStyle name="Standard 4 4 3 2" xfId="991" xr:uid="{C91E19B8-156D-4C2E-B090-078AC197F7F0}"/>
    <cellStyle name="Standard 4 4 4" xfId="877" xr:uid="{223CDB76-0783-40BA-8476-FAF5337C2D0E}"/>
    <cellStyle name="Standard 4 5" xfId="662" xr:uid="{00000000-0005-0000-0000-0000BC020000}"/>
    <cellStyle name="Standard 4 5 2" xfId="798" xr:uid="{C39C8FBF-2901-4072-B80F-AE644911D338}"/>
    <cellStyle name="Standard 4 5 2 2" xfId="1031" xr:uid="{5D31B398-01F4-497A-BE34-F7650E545133}"/>
    <cellStyle name="Standard 4 5 3" xfId="917" xr:uid="{CF415645-C01D-41B3-888F-0CB0B6C2166A}"/>
    <cellStyle name="Standard 4 6" xfId="751" xr:uid="{A1D7548D-B817-4A92-9F01-B4F2C2CCAE96}"/>
    <cellStyle name="Standard 4 6 2" xfId="984" xr:uid="{9C722228-8430-4F59-B12F-6D79D611F071}"/>
    <cellStyle name="Standard 4 7" xfId="870" xr:uid="{B4BAB0F0-353E-4BB5-8FBD-C7A5BDE0CEE5}"/>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Simon.Bscheider@tdk.com" TargetMode="External"/><Relationship Id="rId2" Type="http://schemas.openxmlformats.org/officeDocument/2006/relationships/hyperlink" Target="mailto:Simon.Bscheider@tdk.com" TargetMode="External"/><Relationship Id="rId1" Type="http://schemas.openxmlformats.org/officeDocument/2006/relationships/hyperlink" Target="https://www.tdk.com/en/sustainability/social/supplier_responsibility/sus02210.html"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68"/>
      <c r="B2" s="1" t="s">
        <v>1</v>
      </c>
      <c r="C2" s="2"/>
      <c r="D2" s="145"/>
      <c r="E2" s="2"/>
      <c r="F2" s="2"/>
      <c r="G2" s="24"/>
    </row>
    <row r="3" spans="1:7">
      <c r="A3" s="468"/>
      <c r="B3" s="2" t="s">
        <v>2</v>
      </c>
      <c r="C3" s="1"/>
      <c r="D3" s="146"/>
      <c r="E3" s="2"/>
      <c r="F3" s="1"/>
      <c r="G3" s="24"/>
    </row>
    <row r="4" spans="1:7" ht="15">
      <c r="A4" s="468"/>
      <c r="B4" s="182" t="s">
        <v>3</v>
      </c>
      <c r="C4" s="183"/>
      <c r="D4" s="184"/>
      <c r="E4" s="2"/>
      <c r="F4" s="183"/>
      <c r="G4" s="24"/>
    </row>
    <row r="5" spans="1:7">
      <c r="A5" s="468"/>
      <c r="B5" s="188" t="s">
        <v>4</v>
      </c>
      <c r="C5" s="185"/>
      <c r="D5" s="186"/>
      <c r="E5" s="2"/>
      <c r="F5" s="185"/>
      <c r="G5" s="24"/>
    </row>
    <row r="6" spans="1:7">
      <c r="A6" s="468"/>
      <c r="B6" s="2"/>
      <c r="C6" s="2"/>
      <c r="D6" s="145"/>
      <c r="E6" s="2"/>
      <c r="F6" s="2"/>
      <c r="G6" s="24"/>
    </row>
    <row r="7" spans="1:7">
      <c r="A7" s="468"/>
      <c r="B7" s="2"/>
      <c r="C7" s="2"/>
      <c r="D7" s="145"/>
      <c r="E7" s="2"/>
      <c r="F7" s="2"/>
      <c r="G7" s="24"/>
    </row>
    <row r="8" spans="1:7">
      <c r="A8" s="468"/>
      <c r="B8" s="2"/>
      <c r="C8" s="2"/>
      <c r="D8" s="145"/>
      <c r="E8" s="2"/>
      <c r="F8" s="2"/>
      <c r="G8" s="24"/>
    </row>
    <row r="9" spans="1:7" ht="20.25" customHeight="1">
      <c r="A9" s="468"/>
      <c r="B9" s="470" t="s">
        <v>5</v>
      </c>
      <c r="C9" s="470"/>
      <c r="D9" s="470"/>
      <c r="E9" s="470"/>
      <c r="F9" s="470"/>
      <c r="G9" s="24"/>
    </row>
    <row r="10" spans="1:7" ht="27" customHeight="1">
      <c r="A10" s="468"/>
      <c r="B10" s="471" t="s">
        <v>6</v>
      </c>
      <c r="C10" s="471"/>
      <c r="D10" s="471"/>
      <c r="E10" s="471"/>
      <c r="F10" s="471"/>
      <c r="G10" s="24"/>
    </row>
    <row r="11" spans="1:7" ht="82.5" customHeight="1">
      <c r="A11" s="468"/>
      <c r="B11" s="472"/>
      <c r="C11" s="472"/>
      <c r="D11" s="472"/>
      <c r="E11" s="472"/>
      <c r="F11" s="472"/>
      <c r="G11" s="24"/>
    </row>
    <row r="12" spans="1:7" ht="22.5">
      <c r="A12" s="468"/>
      <c r="B12" s="172" t="s">
        <v>7</v>
      </c>
      <c r="C12" s="173" t="s">
        <v>8</v>
      </c>
      <c r="D12" s="174" t="s">
        <v>9</v>
      </c>
      <c r="E12" s="173" t="s">
        <v>10</v>
      </c>
      <c r="F12" s="173" t="s">
        <v>11</v>
      </c>
      <c r="G12" s="24"/>
    </row>
    <row r="13" spans="1:7" ht="67.5">
      <c r="A13" s="468"/>
      <c r="B13" s="285">
        <v>1</v>
      </c>
      <c r="C13" s="223" t="s">
        <v>12</v>
      </c>
      <c r="D13" s="224">
        <v>44489</v>
      </c>
      <c r="E13" s="223" t="s">
        <v>11847</v>
      </c>
      <c r="F13" s="225" t="s">
        <v>11856</v>
      </c>
      <c r="G13" s="24"/>
    </row>
    <row r="14" spans="1:7" ht="67.5">
      <c r="A14" s="468"/>
      <c r="B14" s="222">
        <v>1.01</v>
      </c>
      <c r="C14" s="223" t="s">
        <v>12</v>
      </c>
      <c r="D14" s="224">
        <v>44523</v>
      </c>
      <c r="E14" s="223" t="s">
        <v>11848</v>
      </c>
      <c r="F14" s="225" t="s">
        <v>11856</v>
      </c>
      <c r="G14" s="24"/>
    </row>
    <row r="15" spans="1:7" ht="67.5">
      <c r="A15" s="468"/>
      <c r="B15" s="222">
        <v>1.02</v>
      </c>
      <c r="C15" s="223" t="s">
        <v>12</v>
      </c>
      <c r="D15" s="224">
        <v>44553</v>
      </c>
      <c r="E15" s="223" t="s">
        <v>11849</v>
      </c>
      <c r="F15" s="225" t="s">
        <v>11856</v>
      </c>
      <c r="G15" s="24"/>
    </row>
    <row r="16" spans="1:7" ht="90">
      <c r="A16" s="468"/>
      <c r="B16" s="222">
        <v>1.1000000000000001</v>
      </c>
      <c r="C16" s="223" t="s">
        <v>12</v>
      </c>
      <c r="D16" s="224">
        <v>44848</v>
      </c>
      <c r="E16" s="223" t="s">
        <v>11850</v>
      </c>
      <c r="F16" s="225" t="s">
        <v>11857</v>
      </c>
      <c r="G16" s="24"/>
    </row>
    <row r="17" spans="1:7" ht="56.25">
      <c r="A17" s="468"/>
      <c r="B17" s="222">
        <v>1.1100000000000001</v>
      </c>
      <c r="C17" s="223" t="s">
        <v>12</v>
      </c>
      <c r="D17" s="224">
        <v>44869</v>
      </c>
      <c r="E17" s="223" t="s">
        <v>11851</v>
      </c>
      <c r="F17" s="225" t="s">
        <v>11857</v>
      </c>
      <c r="G17" s="24"/>
    </row>
    <row r="18" spans="1:7" ht="56.25">
      <c r="A18" s="468"/>
      <c r="B18" s="222">
        <v>1.2</v>
      </c>
      <c r="C18" s="223" t="s">
        <v>12</v>
      </c>
      <c r="D18" s="224">
        <v>45058</v>
      </c>
      <c r="E18" s="223" t="s">
        <v>11900</v>
      </c>
      <c r="F18" s="225" t="s">
        <v>11858</v>
      </c>
      <c r="G18" s="24"/>
    </row>
    <row r="19" spans="1:7" ht="56.25">
      <c r="A19" s="468"/>
      <c r="B19" s="222">
        <v>1.3</v>
      </c>
      <c r="C19" s="223" t="s">
        <v>12</v>
      </c>
      <c r="D19" s="224">
        <v>45408</v>
      </c>
      <c r="E19" s="286" t="s">
        <v>19408</v>
      </c>
      <c r="F19" s="225" t="s">
        <v>11901</v>
      </c>
      <c r="G19" s="24"/>
    </row>
    <row r="20" spans="1:7" ht="56.25">
      <c r="A20" s="468"/>
      <c r="B20" s="291" t="s">
        <v>18067</v>
      </c>
      <c r="C20" s="223" t="s">
        <v>12</v>
      </c>
      <c r="D20" s="224">
        <v>45772</v>
      </c>
      <c r="E20" s="286" t="s">
        <v>18601</v>
      </c>
      <c r="F20" s="225" t="s">
        <v>18718</v>
      </c>
      <c r="G20" s="24"/>
    </row>
    <row r="21" spans="1:7" ht="78.75">
      <c r="A21" s="468"/>
      <c r="B21" s="291" t="s">
        <v>19500</v>
      </c>
      <c r="C21" s="223" t="s">
        <v>12</v>
      </c>
      <c r="D21" s="384">
        <v>45947</v>
      </c>
      <c r="E21" s="385" t="s">
        <v>19503</v>
      </c>
      <c r="F21" s="225" t="s">
        <v>19499</v>
      </c>
      <c r="G21" s="24"/>
    </row>
    <row r="22" spans="1:7" ht="78.75">
      <c r="A22" s="468"/>
      <c r="B22" s="291">
        <v>2.11</v>
      </c>
      <c r="C22" s="223" t="s">
        <v>12</v>
      </c>
      <c r="D22" s="384">
        <v>46129</v>
      </c>
      <c r="E22" s="385" t="s">
        <v>20351</v>
      </c>
      <c r="F22" s="225" t="s">
        <v>19546</v>
      </c>
      <c r="G22" s="24"/>
    </row>
    <row r="23" spans="1:7" ht="13.5" thickBot="1">
      <c r="A23" s="469"/>
      <c r="B23" s="473" t="str">
        <f ca="1">OFFSET(L!$C$1,MATCH("General"&amp;"Cpy",L!$A:$A,0)-1,SL,,)</f>
        <v>© 2026 Responsible Minerals Initiative. All rights reserved.</v>
      </c>
      <c r="C23" s="473"/>
      <c r="D23" s="473"/>
      <c r="E23" s="473"/>
      <c r="F23" s="47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4"/>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644224A1-7474-4C7E-B707-03096726619B}"/>
    </customSheetView>
    <customSheetView guid="{C59130F4-2E03-5E48-94CE-6E4A0484DB9E}" showAutoFilter="1">
      <selection activeCell="E4" sqref="E4"/>
      <pageMargins left="0" right="0" top="0" bottom="0" header="0" footer="0"/>
      <pageSetup paperSize="9" orientation="portrait"/>
      <headerFooter alignWithMargins="0"/>
      <autoFilter ref="B1:N1" xr:uid="{697E854E-794A-4265-8CF9-3ABA0BA89066}"/>
    </customSheetView>
  </customSheetViews>
  <phoneticPr fontId="85"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5"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D38DEE22-4019-452C-9300-8878AF840B26}"/>
    </customSheetView>
    <customSheetView guid="{C59130F4-2E03-5E48-94CE-6E4A0484DB9E}" showAutoFilter="1">
      <selection activeCell="C1" sqref="C1:D65536"/>
      <pageMargins left="0" right="0" top="0" bottom="0" header="0" footer="0"/>
      <pageSetup orientation="portrait"/>
      <headerFooter alignWithMargins="0"/>
      <autoFilter ref="B1:C1" xr:uid="{DF438EB4-8588-4105-A95C-788F2D5E7A3D}"/>
    </customSheetView>
  </customSheetViews>
  <phoneticPr fontId="85"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5"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74"/>
      <c r="B1" s="475"/>
      <c r="C1" s="475"/>
      <c r="D1" s="476"/>
    </row>
    <row r="2" spans="1:8" ht="15">
      <c r="A2" s="175"/>
      <c r="B2" s="176" t="str">
        <f ca="1">OFFSET(L!$C$1,MATCH("Definitions"&amp;ADDRESS(ROW(),COLUMN(),4),L!$A:$A,0)-1,SL,,)</f>
        <v>ITEM</v>
      </c>
      <c r="C2" s="176" t="str">
        <f ca="1">OFFSET(L!$C$1,MATCH("Definitions"&amp;ADDRESS(ROW(),COLUMN(),4),L!$A:$A,0)-1,SL,,)</f>
        <v>DEFINITION</v>
      </c>
      <c r="D2" s="47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7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7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78"/>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7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7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7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7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7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7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7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7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7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7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78"/>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7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7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7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7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7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7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7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7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7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7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78"/>
      <c r="E27" s="178"/>
    </row>
    <row r="28" spans="1:5" ht="15">
      <c r="A28" s="175"/>
      <c r="B28" s="480" t="str">
        <f ca="1">OFFSET(L!$C$1,MATCH("Definitions"&amp;ADDRESS(ROW(),COLUMN(),4),L!$A:$A,0)-1,SL,,)</f>
        <v>* Please consult the EMRT Completion Guide for additional details on primary and secondary sources for this mineral.</v>
      </c>
      <c r="C28" s="480"/>
      <c r="D28" s="478"/>
      <c r="E28" s="178"/>
    </row>
    <row r="29" spans="1:5" ht="15">
      <c r="A29" s="175"/>
      <c r="B29" s="477" t="str">
        <f ca="1">OFFSET(L!$C$1,MATCH("General"&amp;"Cpy",L!$A:$A,0)-1,SL,,)</f>
        <v>© 2026 Responsible Minerals Initiative. All rights reserved.</v>
      </c>
      <c r="C29" s="477"/>
      <c r="D29" s="478"/>
      <c r="E29" s="178"/>
    </row>
    <row r="30" spans="1:5" ht="13.5" thickBot="1">
      <c r="A30" s="179"/>
      <c r="B30" s="180"/>
      <c r="C30" s="180"/>
      <c r="D30" s="47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5"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14" zoomScaleNormal="100" workbookViewId="0">
      <selection activeCell="B28" sqref="B28:J28"/>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13"/>
      <c r="B1" s="414"/>
      <c r="C1" s="414"/>
      <c r="D1" s="414"/>
      <c r="E1" s="414"/>
      <c r="F1" s="414"/>
      <c r="G1" s="414"/>
      <c r="H1" s="414"/>
      <c r="I1" s="414"/>
      <c r="J1" s="414"/>
      <c r="K1" s="415"/>
      <c r="L1" s="101"/>
      <c r="P1" s="2"/>
      <c r="Q1" s="2"/>
      <c r="R1" s="2"/>
      <c r="S1" s="2"/>
      <c r="T1" s="2"/>
      <c r="U1" s="2"/>
      <c r="V1" s="2"/>
      <c r="W1" s="2"/>
      <c r="X1" s="2"/>
      <c r="Y1" s="2"/>
      <c r="Z1" s="2"/>
      <c r="AA1" s="2"/>
      <c r="AB1" s="2"/>
      <c r="AC1" s="2"/>
      <c r="AD1" s="2"/>
      <c r="AE1" s="2"/>
      <c r="AF1" s="2"/>
      <c r="AG1" s="2"/>
      <c r="AH1" s="2"/>
    </row>
    <row r="2" spans="1:34" ht="81.75" customHeight="1">
      <c r="A2" s="27"/>
      <c r="B2" s="281"/>
      <c r="C2" s="28"/>
      <c r="D2" s="416" t="str">
        <f ca="1">OFFSET(L!$C$1,MATCH("Declaration"&amp;ADDRESS(ROW(),COLUMN(),4),L!$A:$A,0)-1,SL,,)</f>
        <v>Extended Minerals Reporting Template (EMRT)</v>
      </c>
      <c r="E2" s="417"/>
      <c r="F2" s="417"/>
      <c r="G2" s="417"/>
      <c r="H2" s="417"/>
      <c r="I2" s="417"/>
      <c r="J2" s="418"/>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36"/>
      <c r="F3" s="437"/>
      <c r="G3" s="437"/>
      <c r="H3" s="437"/>
      <c r="I3" s="437"/>
      <c r="J3" s="383" t="s">
        <v>19553</v>
      </c>
      <c r="K3" s="29"/>
      <c r="L3" s="101"/>
      <c r="P3" s="38">
        <f>MATCH($D$3,LN,0)</f>
        <v>1</v>
      </c>
    </row>
    <row r="4" spans="1:34" ht="15.75">
      <c r="A4" s="27"/>
      <c r="B4" s="422" t="str">
        <f ca="1">OFFSET(L!$C$1,MATCH("Declaration"&amp;ADDRESS(ROW(),COLUMN(),4),L!$A:$A,0)-1,SL,,)</f>
        <v>The purpose of this document is to collect sourcing information on below minerals.</v>
      </c>
      <c r="C4" s="422"/>
      <c r="D4" s="422"/>
      <c r="E4" s="422"/>
      <c r="F4" s="422"/>
      <c r="G4" s="422"/>
      <c r="H4" s="422"/>
      <c r="I4" s="423" t="str">
        <f ca="1">OFFSET(L!$C$1,MATCH("Declaration"&amp;ADDRESS(ROW(),COLUMN(),4),L!$A:$A,0)-1,SL,,)</f>
        <v>Link to Terms &amp; Conditions</v>
      </c>
      <c r="J4" s="423"/>
      <c r="K4" s="29"/>
      <c r="L4" s="103"/>
      <c r="P4" s="2"/>
      <c r="Q4" s="2"/>
      <c r="R4" s="2"/>
      <c r="S4" s="2"/>
      <c r="T4" s="2"/>
      <c r="U4" s="2"/>
      <c r="V4" s="2"/>
      <c r="W4" s="2"/>
      <c r="X4" s="2"/>
      <c r="Y4" s="2"/>
      <c r="Z4" s="2"/>
      <c r="AA4" s="2"/>
      <c r="AB4" s="2"/>
      <c r="AC4" s="2"/>
      <c r="AD4" s="2"/>
      <c r="AE4" s="2"/>
      <c r="AF4" s="2"/>
      <c r="AG4" s="2"/>
      <c r="AH4" s="2"/>
    </row>
    <row r="5" spans="1:34" ht="15">
      <c r="A5" s="124" t="str">
        <f>LEFT(D9,1)</f>
        <v>C</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22" t="str">
        <f ca="1">OFFSET(L!$C$1,MATCH("Declaration"&amp;ADDRESS(ROW(),COLUMN(),4),L!$A:$A,0)-1,SL,,)</f>
        <v>Mandatory fields are noted with an asterisk (*).  Consult the instructions tab for guidance on how to answer each question.</v>
      </c>
      <c r="C6" s="422"/>
      <c r="D6" s="422"/>
      <c r="E6" s="422"/>
      <c r="F6" s="422"/>
      <c r="G6" s="422"/>
      <c r="H6" s="422"/>
      <c r="I6" s="422"/>
      <c r="J6" s="422"/>
      <c r="K6" s="29"/>
      <c r="L6" s="103" t="s">
        <v>18</v>
      </c>
      <c r="P6" s="2"/>
      <c r="Q6" s="2"/>
      <c r="R6" s="2"/>
      <c r="S6" s="2"/>
      <c r="T6" s="2"/>
      <c r="U6" s="2"/>
      <c r="V6" s="2"/>
      <c r="W6" s="2"/>
      <c r="X6" s="2"/>
      <c r="Y6" s="2"/>
      <c r="Z6" s="2"/>
      <c r="AA6" s="2"/>
      <c r="AB6" s="2"/>
      <c r="AC6" s="2"/>
      <c r="AD6" s="2"/>
      <c r="AE6" s="2"/>
      <c r="AF6" s="2"/>
      <c r="AG6" s="2"/>
      <c r="AH6" s="2"/>
    </row>
    <row r="7" spans="1:34" ht="15.75">
      <c r="A7" s="27"/>
      <c r="B7" s="424" t="str">
        <f ca="1">OFFSET(L!$C$1,MATCH("Declaration"&amp;ADDRESS(ROW(),COLUMN(),4),L!$A:$A,0)-1,SL,,)</f>
        <v>Company Information</v>
      </c>
      <c r="C7" s="424"/>
      <c r="D7" s="424"/>
      <c r="E7" s="424"/>
      <c r="F7" s="424"/>
      <c r="G7" s="424"/>
      <c r="H7" s="424"/>
      <c r="I7" s="424"/>
      <c r="J7" s="424"/>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19" t="s">
        <v>20352</v>
      </c>
      <c r="E8" s="420"/>
      <c r="F8" s="420"/>
      <c r="G8" s="420"/>
      <c r="H8" s="420"/>
      <c r="I8" s="420"/>
      <c r="J8" s="421"/>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41" t="s">
        <v>21</v>
      </c>
      <c r="E9" s="442"/>
      <c r="F9" s="442"/>
      <c r="G9" s="443"/>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25" t="str">
        <f ca="1">OFFSET(L!$C$1,MATCH("Declaration"&amp;ADDRESS(ROW(),COLUMN(),4)&amp;LEFT($D$9,1),L!$A:$A,0)-1,SL,,)</f>
        <v>Description of Scope: (*)</v>
      </c>
      <c r="C10" s="111"/>
      <c r="D10" s="438" t="s">
        <v>20380</v>
      </c>
      <c r="E10" s="439"/>
      <c r="F10" s="439"/>
      <c r="G10" s="439"/>
      <c r="H10" s="439"/>
      <c r="I10" s="439"/>
      <c r="J10" s="440"/>
      <c r="K10" s="29"/>
      <c r="L10" s="103"/>
      <c r="Q10" s="2"/>
      <c r="R10" s="2"/>
      <c r="S10" s="2"/>
      <c r="T10" s="2"/>
      <c r="U10" s="2"/>
      <c r="V10" s="2"/>
      <c r="W10" s="2"/>
      <c r="X10" s="2"/>
      <c r="Y10" s="2"/>
      <c r="Z10" s="2"/>
      <c r="AA10" s="2"/>
      <c r="AB10" s="2"/>
      <c r="AC10" s="2"/>
      <c r="AD10" s="2"/>
      <c r="AE10" s="2"/>
      <c r="AF10" s="2"/>
      <c r="AG10" s="2"/>
      <c r="AH10" s="2"/>
    </row>
    <row r="11" spans="1:34" ht="15.75">
      <c r="A11" s="31"/>
      <c r="B11" s="426"/>
      <c r="C11" s="111"/>
      <c r="D11" s="427" t="str">
        <f ca="1">IF(D9=Q9,OFFSET(L!$C$1,MATCH("Declaration"&amp;ADDRESS(ROW(),COLUMN(),4),L!$A:$A,0)-1,SL,,),"")</f>
        <v/>
      </c>
      <c r="E11" s="428"/>
      <c r="F11" s="428"/>
      <c r="G11" s="428"/>
      <c r="H11" s="428"/>
      <c r="I11" s="428"/>
      <c r="J11" s="429"/>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30" t="s">
        <v>18108</v>
      </c>
      <c r="F12" s="431"/>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30" t="s">
        <v>41</v>
      </c>
      <c r="F13" s="431"/>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32"/>
      <c r="C14" s="111"/>
      <c r="D14" s="296"/>
      <c r="E14" s="434"/>
      <c r="F14" s="435"/>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33"/>
      <c r="C15" s="111"/>
      <c r="D15" s="296"/>
      <c r="E15" s="434"/>
      <c r="F15" s="435"/>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395"/>
      <c r="E16" s="396"/>
      <c r="F16" s="396"/>
      <c r="G16" s="396"/>
      <c r="H16" s="396"/>
      <c r="I16" s="396"/>
      <c r="J16" s="39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395"/>
      <c r="E17" s="396"/>
      <c r="F17" s="396"/>
      <c r="G17" s="396"/>
      <c r="H17" s="396"/>
      <c r="I17" s="396"/>
      <c r="J17" s="397"/>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395" t="s">
        <v>20353</v>
      </c>
      <c r="E18" s="396"/>
      <c r="F18" s="396"/>
      <c r="G18" s="396"/>
      <c r="H18" s="396"/>
      <c r="I18" s="396"/>
      <c r="J18" s="39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395" t="s">
        <v>20354</v>
      </c>
      <c r="E19" s="396"/>
      <c r="F19" s="396"/>
      <c r="G19" s="396"/>
      <c r="H19" s="396"/>
      <c r="I19" s="396"/>
      <c r="J19" s="39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398" t="s">
        <v>20372</v>
      </c>
      <c r="E20" s="399"/>
      <c r="F20" s="399"/>
      <c r="G20" s="399"/>
      <c r="H20" s="399"/>
      <c r="I20" s="399"/>
      <c r="J20" s="400"/>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395" t="s">
        <v>20355</v>
      </c>
      <c r="E21" s="396"/>
      <c r="F21" s="396"/>
      <c r="G21" s="396"/>
      <c r="H21" s="396"/>
      <c r="I21" s="396"/>
      <c r="J21" s="39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395" t="s">
        <v>20354</v>
      </c>
      <c r="E22" s="396"/>
      <c r="F22" s="396"/>
      <c r="G22" s="396"/>
      <c r="H22" s="396"/>
      <c r="I22" s="396"/>
      <c r="J22" s="397"/>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395" t="s">
        <v>20356</v>
      </c>
      <c r="E23" s="396"/>
      <c r="F23" s="396"/>
      <c r="G23" s="396"/>
      <c r="H23" s="396"/>
      <c r="I23" s="396"/>
      <c r="J23" s="397"/>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398" t="s">
        <v>20372</v>
      </c>
      <c r="E24" s="399"/>
      <c r="F24" s="399"/>
      <c r="G24" s="399"/>
      <c r="H24" s="399"/>
      <c r="I24" s="399"/>
      <c r="J24" s="400"/>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395" t="s">
        <v>20355</v>
      </c>
      <c r="E25" s="396"/>
      <c r="F25" s="396"/>
      <c r="G25" s="396"/>
      <c r="H25" s="396"/>
      <c r="I25" s="396"/>
      <c r="J25" s="39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07">
        <v>46228</v>
      </c>
      <c r="E26" s="408"/>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45"/>
      <c r="E27" s="445"/>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46" t="str">
        <f ca="1">OFFSET(L!$C$1,MATCH("Declaration"&amp;ADDRESS(ROW(),COLUMN(),4),L!$A:$A,0)-1,SL,,)</f>
        <v>Answer the following questions 1 - 7 based on the declaration scope indicated above</v>
      </c>
      <c r="C28" s="446"/>
      <c r="D28" s="446"/>
      <c r="E28" s="446"/>
      <c r="F28" s="446"/>
      <c r="G28" s="446"/>
      <c r="H28" s="446"/>
      <c r="I28" s="446"/>
      <c r="J28" s="446"/>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44" t="str">
        <f ca="1">OFFSET(L!$C$1,MATCH("Declaration"&amp;ADDRESS(ROW(),COLUMN(),4),L!$A:$A,0)-1,SL,,)</f>
        <v>Answer</v>
      </c>
      <c r="E29" s="444"/>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4" t="s">
        <v>25</v>
      </c>
      <c r="E30" s="405"/>
      <c r="F30" s="8"/>
      <c r="G30" s="401"/>
      <c r="H30" s="402"/>
      <c r="I30" s="402"/>
      <c r="J30" s="403"/>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04" t="s">
        <v>25</v>
      </c>
      <c r="E31" s="405"/>
      <c r="F31" s="8"/>
      <c r="G31" s="401"/>
      <c r="H31" s="402"/>
      <c r="I31" s="402"/>
      <c r="J31" s="403"/>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04" t="s">
        <v>25</v>
      </c>
      <c r="E32" s="405"/>
      <c r="F32" s="8"/>
      <c r="G32" s="401"/>
      <c r="H32" s="402"/>
      <c r="I32" s="402"/>
      <c r="J32" s="403"/>
      <c r="K32" s="29"/>
      <c r="L32" s="104"/>
      <c r="M32">
        <f t="shared" si="33"/>
        <v>0</v>
      </c>
      <c r="O32" s="38" t="str">
        <f t="shared" si="34"/>
        <v>(*)</v>
      </c>
      <c r="P32" s="38" t="str">
        <f t="shared" si="35"/>
        <v>(*)</v>
      </c>
      <c r="Q32" s="38" t="str">
        <f t="shared" si="36"/>
        <v>(*)</v>
      </c>
      <c r="R32" s="2"/>
      <c r="S32" s="2"/>
      <c r="T32" s="2"/>
      <c r="U32" s="2"/>
      <c r="V32" s="2"/>
      <c r="W32" s="2"/>
      <c r="X32" s="2"/>
      <c r="Y32" s="2"/>
      <c r="Z32" s="2"/>
      <c r="AA32" s="2"/>
      <c r="AB32" s="2"/>
      <c r="AC32" s="2"/>
      <c r="AD32" s="2"/>
      <c r="AE32" s="2"/>
      <c r="AF32" s="2"/>
      <c r="AG32" s="2"/>
    </row>
    <row r="33" spans="1:33" ht="22.5">
      <c r="A33" s="34"/>
      <c r="B33" s="297" t="str">
        <f t="shared" si="32"/>
        <v>Lithium(*)</v>
      </c>
      <c r="C33" s="28"/>
      <c r="D33" s="404" t="s">
        <v>25</v>
      </c>
      <c r="E33" s="405"/>
      <c r="F33" s="8"/>
      <c r="G33" s="401"/>
      <c r="H33" s="402"/>
      <c r="I33" s="402"/>
      <c r="J33" s="403"/>
      <c r="K33" s="29"/>
      <c r="L33" s="104"/>
      <c r="M33">
        <f t="shared" si="33"/>
        <v>0</v>
      </c>
      <c r="O33" s="38" t="str">
        <f t="shared" si="34"/>
        <v>(*)</v>
      </c>
      <c r="P33" s="38" t="str">
        <f t="shared" si="35"/>
        <v>(*)</v>
      </c>
      <c r="Q33" s="38" t="str">
        <f t="shared" si="36"/>
        <v>(*)</v>
      </c>
      <c r="R33" s="2"/>
      <c r="S33" s="2"/>
      <c r="T33" s="2"/>
      <c r="U33" s="2"/>
      <c r="V33" s="2"/>
      <c r="W33" s="2"/>
      <c r="X33" s="2"/>
      <c r="Y33" s="2"/>
      <c r="Z33" s="2"/>
      <c r="AA33" s="2"/>
      <c r="AB33" s="2"/>
      <c r="AC33" s="2"/>
      <c r="AD33" s="2"/>
      <c r="AE33" s="2"/>
      <c r="AF33" s="2"/>
      <c r="AG33" s="2"/>
    </row>
    <row r="34" spans="1:33" ht="22.5">
      <c r="A34" s="34"/>
      <c r="B34" s="297" t="str">
        <f t="shared" si="32"/>
        <v>Mica(*)</v>
      </c>
      <c r="C34" s="28"/>
      <c r="D34" s="404" t="s">
        <v>25</v>
      </c>
      <c r="E34" s="405"/>
      <c r="F34" s="8"/>
      <c r="G34" s="401"/>
      <c r="H34" s="402"/>
      <c r="I34" s="402"/>
      <c r="J34" s="403"/>
      <c r="K34" s="29"/>
      <c r="L34" s="104"/>
      <c r="M34">
        <f t="shared" si="33"/>
        <v>0</v>
      </c>
      <c r="O34" s="38" t="str">
        <f t="shared" si="34"/>
        <v>(*)</v>
      </c>
      <c r="P34" s="38" t="str">
        <f t="shared" si="35"/>
        <v>(*)</v>
      </c>
      <c r="Q34" s="38" t="str">
        <f t="shared" si="36"/>
        <v>(*)</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4" t="s">
        <v>25</v>
      </c>
      <c r="E35" s="405"/>
      <c r="F35" s="8"/>
      <c r="G35" s="401"/>
      <c r="H35" s="402"/>
      <c r="I35" s="402"/>
      <c r="J35" s="403"/>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1"/>
      <c r="H36" s="402"/>
      <c r="I36" s="402"/>
      <c r="J36" s="403"/>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1"/>
      <c r="H37" s="402"/>
      <c r="I37" s="402"/>
      <c r="J37" s="403"/>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1"/>
      <c r="H38" s="402"/>
      <c r="I38" s="402"/>
      <c r="J38" s="403"/>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1"/>
      <c r="H39" s="402"/>
      <c r="I39" s="402"/>
      <c r="J39" s="403"/>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06" t="str">
        <f ca="1">D29</f>
        <v>Answer</v>
      </c>
      <c r="E41" s="406"/>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9" t="s">
        <v>25</v>
      </c>
      <c r="E42" s="410"/>
      <c r="F42" s="8"/>
      <c r="G42" s="401"/>
      <c r="H42" s="402"/>
      <c r="I42" s="402"/>
      <c r="J42" s="403"/>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09" t="s">
        <v>25</v>
      </c>
      <c r="E43" s="410"/>
      <c r="F43" s="8"/>
      <c r="G43" s="401"/>
      <c r="H43" s="402"/>
      <c r="I43" s="402"/>
      <c r="J43" s="403"/>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09" t="s">
        <v>25</v>
      </c>
      <c r="E44" s="410"/>
      <c r="F44" s="8"/>
      <c r="G44" s="401"/>
      <c r="H44" s="402"/>
      <c r="I44" s="402"/>
      <c r="J44" s="403"/>
      <c r="K44" s="29"/>
      <c r="L44" s="104"/>
      <c r="M44">
        <f t="shared" si="38"/>
        <v>0</v>
      </c>
      <c r="P44" s="299" t="str">
        <f t="shared" si="47"/>
        <v>(*)</v>
      </c>
      <c r="R44" s="2"/>
      <c r="S44" s="300" t="str">
        <f t="shared" si="48"/>
        <v>Graphite</v>
      </c>
      <c r="T44" s="301" t="str">
        <f t="shared" ref="T44" si="58">IF(S45="",S44,IF(S44="",S45,IF(S44&gt;S45,S45,S44)))</f>
        <v>Graphite</v>
      </c>
      <c r="U44" s="301" t="str">
        <f t="shared" ref="U44" si="59">IF(T44="",T44,IF(T43="",T43,IF(T43&gt;T44,T43,T44)))</f>
        <v>Graphite</v>
      </c>
      <c r="V44" s="301" t="str">
        <f t="shared" ref="V44" si="60">IF(U45="",U44,IF(U44="",U45,IF(U44&gt;U45,U45,U44)))</f>
        <v>Graphite</v>
      </c>
      <c r="W44" s="301" t="str">
        <f t="shared" ref="W44" si="61">IF(V44="",V44,IF(V43="",V43,IF(V43&gt;V44,V43,V44)))</f>
        <v>Graphite</v>
      </c>
      <c r="X44" s="301" t="str">
        <f t="shared" ref="X44" si="62">IF(W45="",W44,IF(W44="",W45,IF(W44&gt;W45,W45,W44)))</f>
        <v>Graphite</v>
      </c>
      <c r="Y44" s="301" t="str">
        <f t="shared" ref="Y44" si="63">IF(X44="",X44,IF(X43="",X43,IF(X43&gt;X44,X43,X44)))</f>
        <v>Graphite</v>
      </c>
      <c r="Z44" s="301" t="str">
        <f t="shared" ref="Z44" si="64">IF(Y45="",Y44,IF(Y44="",Y45,IF(Y44&gt;Y45,Y45,Y44)))</f>
        <v>Graphite</v>
      </c>
      <c r="AA44" s="301" t="str">
        <f t="shared" ref="AA44" si="65">IF(Z44="",Z44,IF(Z43="",Z43,IF(Z43&gt;Z44,Z43,Z44)))</f>
        <v>Graphite</v>
      </c>
      <c r="AB44" s="301" t="str">
        <f t="shared" ref="AB44" si="66">IF(AA45="",AA44,IF(AA44="",AA45,IF(AA44&gt;AA45,AA45,AA44)))</f>
        <v>Graphite</v>
      </c>
      <c r="AC44" s="301" t="str">
        <f t="shared" ref="AC44" si="67">IF(AB44="",AB44,IF(AB43="",AB43,IF(AB43&gt;AB44,AB43,AB44)))</f>
        <v>Graphite</v>
      </c>
      <c r="AD44" s="2"/>
      <c r="AE44" s="2"/>
      <c r="AF44" s="2"/>
      <c r="AG44" s="2"/>
    </row>
    <row r="45" spans="1:33" ht="22.5">
      <c r="A45" s="34"/>
      <c r="B45" s="298" t="str">
        <f t="shared" si="37"/>
        <v>Lithium(*)</v>
      </c>
      <c r="C45" s="28"/>
      <c r="D45" s="409" t="s">
        <v>25</v>
      </c>
      <c r="E45" s="410"/>
      <c r="F45" s="8"/>
      <c r="G45" s="401"/>
      <c r="H45" s="402"/>
      <c r="I45" s="402"/>
      <c r="J45" s="403"/>
      <c r="K45" s="29"/>
      <c r="L45" s="104"/>
      <c r="M45">
        <f t="shared" si="38"/>
        <v>0</v>
      </c>
      <c r="P45" s="299" t="str">
        <f t="shared" si="47"/>
        <v>(*)</v>
      </c>
      <c r="R45" s="2"/>
      <c r="S45" s="300" t="str">
        <f t="shared" si="48"/>
        <v>Lithium</v>
      </c>
      <c r="T45" s="301" t="str">
        <f t="shared" ref="T45" si="68">IF(S45="",S45,IF(S44="",S44,IF(S44&gt;S45,S44,S45)))</f>
        <v>Lithium</v>
      </c>
      <c r="U45" s="301" t="str">
        <f t="shared" ref="U45" si="69">IF(T46="",T45,IF(T45="",T46,IF(T45&gt;T46,T46,T45)))</f>
        <v>Lithium</v>
      </c>
      <c r="V45" s="301" t="str">
        <f t="shared" ref="V45" si="70">IF(U45="",U45,IF(U44="",U44,IF(U44&gt;U45,U44,U45)))</f>
        <v>Lithium</v>
      </c>
      <c r="W45" s="301" t="str">
        <f t="shared" ref="W45" si="71">IF(V46="",V45,IF(V45="",V46,IF(V45&gt;V46,V46,V45)))</f>
        <v>Lithium</v>
      </c>
      <c r="X45" s="301" t="str">
        <f t="shared" ref="X45" si="72">IF(W45="",W45,IF(W44="",W44,IF(W44&gt;W45,W44,W45)))</f>
        <v>Lithium</v>
      </c>
      <c r="Y45" s="301" t="str">
        <f t="shared" ref="Y45" si="73">IF(X46="",X45,IF(X45="",X46,IF(X45&gt;X46,X46,X45)))</f>
        <v>Lithium</v>
      </c>
      <c r="Z45" s="301" t="str">
        <f t="shared" ref="Z45" si="74">IF(Y45="",Y45,IF(Y44="",Y44,IF(Y44&gt;Y45,Y44,Y45)))</f>
        <v>Lithium</v>
      </c>
      <c r="AA45" s="301" t="str">
        <f t="shared" ref="AA45" si="75">IF(Z46="",Z45,IF(Z45="",Z46,IF(Z45&gt;Z46,Z46,Z45)))</f>
        <v>Lithium</v>
      </c>
      <c r="AB45" s="301" t="str">
        <f t="shared" ref="AB45" si="76">IF(AA45="",AA45,IF(AA44="",AA44,IF(AA44&gt;AA45,AA44,AA45)))</f>
        <v>Lithium</v>
      </c>
      <c r="AC45" s="301" t="str">
        <f t="shared" ref="AC45" si="77">IF(AB46="",AB45,IF(AB45="",AB46,IF(AB45&gt;AB46,AB46,AB45)))</f>
        <v>Lithium</v>
      </c>
      <c r="AD45" s="2"/>
      <c r="AE45" s="2"/>
      <c r="AF45" s="2"/>
      <c r="AG45" s="2"/>
    </row>
    <row r="46" spans="1:33" ht="22.5">
      <c r="A46" s="34"/>
      <c r="B46" s="298" t="str">
        <f t="shared" si="37"/>
        <v>Mica(*)</v>
      </c>
      <c r="C46" s="28"/>
      <c r="D46" s="409" t="s">
        <v>25</v>
      </c>
      <c r="E46" s="410"/>
      <c r="F46" s="8"/>
      <c r="G46" s="401"/>
      <c r="H46" s="402"/>
      <c r="I46" s="402"/>
      <c r="J46" s="403"/>
      <c r="K46" s="29"/>
      <c r="L46" s="104"/>
      <c r="M46">
        <f t="shared" si="38"/>
        <v>0</v>
      </c>
      <c r="P46" s="299" t="str">
        <f t="shared" si="47"/>
        <v>(*)</v>
      </c>
      <c r="R46" s="2"/>
      <c r="S46" s="300" t="str">
        <f t="shared" si="48"/>
        <v>Mica</v>
      </c>
      <c r="T46" s="301" t="str">
        <f t="shared" ref="T46" si="78">IF(S47="",S46,IF(S46="",S47,IF(S46&gt;S47,S47,S46)))</f>
        <v>Mica</v>
      </c>
      <c r="U46" s="301" t="str">
        <f t="shared" ref="U46" si="79">IF(T46="",T46,IF(T45="",T45,IF(T45&gt;T46,T45,T46)))</f>
        <v>Mica</v>
      </c>
      <c r="V46" s="301" t="str">
        <f t="shared" ref="V46" si="80">IF(U47="",U46,IF(U46="",U47,IF(U46&gt;U47,U47,U46)))</f>
        <v>Mica</v>
      </c>
      <c r="W46" s="301" t="str">
        <f t="shared" ref="W46" si="81">IF(V46="",V46,IF(V45="",V45,IF(V45&gt;V46,V45,V46)))</f>
        <v>Mica</v>
      </c>
      <c r="X46" s="301" t="str">
        <f t="shared" ref="X46" si="82">IF(W47="",W46,IF(W46="",W47,IF(W46&gt;W47,W47,W46)))</f>
        <v>Mica</v>
      </c>
      <c r="Y46" s="301" t="str">
        <f t="shared" ref="Y46" si="83">IF(X46="",X46,IF(X45="",X45,IF(X45&gt;X46,X45,X46)))</f>
        <v>Mica</v>
      </c>
      <c r="Z46" s="301" t="str">
        <f t="shared" ref="Z46" si="84">IF(Y47="",Y46,IF(Y46="",Y47,IF(Y46&gt;Y47,Y47,Y46)))</f>
        <v>Mica</v>
      </c>
      <c r="AA46" s="301" t="str">
        <f t="shared" ref="AA46" si="85">IF(Z46="",Z46,IF(Z45="",Z45,IF(Z45&gt;Z46,Z45,Z46)))</f>
        <v>Mica</v>
      </c>
      <c r="AB46" s="301" t="str">
        <f t="shared" ref="AB46" si="86">IF(AA47="",AA46,IF(AA46="",AA47,IF(AA46&gt;AA47,AA47,AA46)))</f>
        <v>Mica</v>
      </c>
      <c r="AC46" s="301" t="str">
        <f t="shared" ref="AC46" si="87">IF(AB46="",AB46,IF(AB45="",AB45,IF(AB45&gt;AB46,AB45,AB46)))</f>
        <v>Mica</v>
      </c>
      <c r="AD46" s="2"/>
      <c r="AE46" s="2"/>
      <c r="AF46" s="2"/>
      <c r="AG46" s="2"/>
    </row>
    <row r="47" spans="1:33" ht="23.1" customHeight="1">
      <c r="A47" s="34"/>
      <c r="B47" s="298" t="str">
        <f t="shared" si="37"/>
        <v>Nickel(*)</v>
      </c>
      <c r="C47" s="28"/>
      <c r="D47" s="409" t="s">
        <v>25</v>
      </c>
      <c r="E47" s="410"/>
      <c r="F47" s="8"/>
      <c r="G47" s="401"/>
      <c r="H47" s="402"/>
      <c r="I47" s="402"/>
      <c r="J47" s="403"/>
      <c r="K47" s="29"/>
      <c r="L47" s="104"/>
      <c r="M47">
        <f t="shared" si="38"/>
        <v>0</v>
      </c>
      <c r="P47" s="299" t="str">
        <f t="shared" si="47"/>
        <v>(*)</v>
      </c>
      <c r="R47" s="2"/>
      <c r="S47" s="300" t="str">
        <f t="shared" si="48"/>
        <v>Nickel</v>
      </c>
      <c r="T47" s="301" t="str">
        <f t="shared" ref="T47" si="88">IF(S47="",S47,IF(S46="",S46,IF(S46&gt;S47,S46,S47)))</f>
        <v>Nickel</v>
      </c>
      <c r="U47" s="301" t="str">
        <f t="shared" ref="U47" si="89">IF(T48="",T47,IF(T47="",T48,IF(T47&gt;T48,T48,T47)))</f>
        <v>Nickel</v>
      </c>
      <c r="V47" s="301" t="str">
        <f t="shared" ref="V47" si="90">IF(U47="",U47,IF(U46="",U46,IF(U46&gt;U47,U46,U47)))</f>
        <v>Nickel</v>
      </c>
      <c r="W47" s="301" t="str">
        <f t="shared" ref="W47" si="91">IF(V48="",V47,IF(V47="",V48,IF(V47&gt;V48,V48,V47)))</f>
        <v>Nickel</v>
      </c>
      <c r="X47" s="301" t="str">
        <f t="shared" ref="X47" si="92">IF(W47="",W47,IF(W46="",W46,IF(W46&gt;W47,W46,W47)))</f>
        <v>Nickel</v>
      </c>
      <c r="Y47" s="301" t="str">
        <f t="shared" ref="Y47" si="93">IF(X48="",X47,IF(X47="",X48,IF(X47&gt;X48,X48,X47)))</f>
        <v>Nickel</v>
      </c>
      <c r="Z47" s="301" t="str">
        <f t="shared" ref="Z47" si="94">IF(Y47="",Y47,IF(Y46="",Y46,IF(Y46&gt;Y47,Y46,Y47)))</f>
        <v>Nickel</v>
      </c>
      <c r="AA47" s="301" t="str">
        <f t="shared" ref="AA47" si="95">IF(Z48="",Z47,IF(Z47="",Z48,IF(Z47&gt;Z48,Z48,Z47)))</f>
        <v>Nickel</v>
      </c>
      <c r="AB47" s="301" t="str">
        <f t="shared" ref="AB47" si="96">IF(AA47="",AA47,IF(AA46="",AA46,IF(AA46&gt;AA47,AA46,AA47)))</f>
        <v>Nickel</v>
      </c>
      <c r="AC47" s="301" t="str">
        <f t="shared" ref="AC47" si="97">IF(AB48="",AB47,IF(AB47="",AB48,IF(AB47&gt;AB48,AB48,AB47)))</f>
        <v>Nickel</v>
      </c>
      <c r="AD47" s="2"/>
      <c r="AE47" s="2"/>
      <c r="AF47" s="2"/>
      <c r="AG47" s="2"/>
    </row>
    <row r="48" spans="1:33" ht="23.1" hidden="1" customHeight="1">
      <c r="A48" s="34"/>
      <c r="B48" s="298" t="str">
        <f t="shared" si="37"/>
        <v/>
      </c>
      <c r="C48" s="28"/>
      <c r="D48" s="404"/>
      <c r="E48" s="405"/>
      <c r="F48" s="8"/>
      <c r="G48" s="401"/>
      <c r="H48" s="402"/>
      <c r="I48" s="402"/>
      <c r="J48" s="403"/>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1"/>
      <c r="H49" s="402"/>
      <c r="I49" s="402"/>
      <c r="J49" s="403"/>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1"/>
      <c r="H50" s="402"/>
      <c r="I50" s="402"/>
      <c r="J50" s="403"/>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1"/>
      <c r="H51" s="402"/>
      <c r="I51" s="402"/>
      <c r="J51" s="403"/>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06" t="str">
        <f ca="1">D29</f>
        <v>Answer</v>
      </c>
      <c r="E53" s="406"/>
      <c r="F53" s="14"/>
      <c r="G53" s="37" t="str">
        <f ca="1">G29</f>
        <v>Comments</v>
      </c>
      <c r="H53" s="447"/>
      <c r="I53" s="447"/>
      <c r="J53" s="447"/>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11" t="s">
        <v>25</v>
      </c>
      <c r="E54" s="412"/>
      <c r="F54" s="40"/>
      <c r="G54" s="392" t="s">
        <v>20373</v>
      </c>
      <c r="H54" s="393"/>
      <c r="I54" s="393"/>
      <c r="J54" s="394"/>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11" t="s">
        <v>25</v>
      </c>
      <c r="E55" s="412"/>
      <c r="F55" s="40"/>
      <c r="G55" s="392" t="s">
        <v>20373</v>
      </c>
      <c r="H55" s="393"/>
      <c r="I55" s="393"/>
      <c r="J55" s="394"/>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11" t="s">
        <v>26</v>
      </c>
      <c r="E56" s="412"/>
      <c r="F56" s="40"/>
      <c r="G56" s="401"/>
      <c r="H56" s="402"/>
      <c r="I56" s="402"/>
      <c r="J56" s="403"/>
      <c r="K56" s="29"/>
      <c r="L56" s="104"/>
      <c r="M56">
        <f t="shared" si="137"/>
        <v>0</v>
      </c>
      <c r="P56" s="299" t="str">
        <f t="shared" si="138"/>
        <v>(*)</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11" t="s">
        <v>26</v>
      </c>
      <c r="E57" s="412"/>
      <c r="F57" s="40"/>
      <c r="G57" s="401"/>
      <c r="H57" s="402"/>
      <c r="I57" s="402"/>
      <c r="J57" s="403"/>
      <c r="K57" s="29"/>
      <c r="L57" s="104"/>
      <c r="M57">
        <f t="shared" si="137"/>
        <v>0</v>
      </c>
      <c r="P57" s="299" t="str">
        <f t="shared" si="138"/>
        <v>(*)</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11" t="s">
        <v>22</v>
      </c>
      <c r="E58" s="412"/>
      <c r="F58" s="40"/>
      <c r="G58" s="401"/>
      <c r="H58" s="402"/>
      <c r="I58" s="402"/>
      <c r="J58" s="403"/>
      <c r="K58" s="29"/>
      <c r="L58" s="104"/>
      <c r="M58">
        <f t="shared" si="137"/>
        <v>0</v>
      </c>
      <c r="P58" s="299" t="str">
        <f t="shared" si="138"/>
        <v>(*)</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11" t="s">
        <v>26</v>
      </c>
      <c r="E59" s="412"/>
      <c r="F59" s="40"/>
      <c r="G59" s="401"/>
      <c r="H59" s="402"/>
      <c r="I59" s="402"/>
      <c r="J59" s="403"/>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1"/>
      <c r="H60" s="402"/>
      <c r="I60" s="402"/>
      <c r="J60" s="403"/>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1"/>
      <c r="H61" s="402"/>
      <c r="I61" s="402"/>
      <c r="J61" s="403"/>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1"/>
      <c r="H62" s="402"/>
      <c r="I62" s="402"/>
      <c r="J62" s="403"/>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1"/>
      <c r="H63" s="402"/>
      <c r="I63" s="402"/>
      <c r="J63" s="403"/>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06" t="str">
        <f ca="1">D29</f>
        <v>Answer</v>
      </c>
      <c r="E65" s="406"/>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11" t="s">
        <v>22</v>
      </c>
      <c r="E66" s="412"/>
      <c r="F66" s="40"/>
      <c r="G66" s="401"/>
      <c r="H66" s="402"/>
      <c r="I66" s="402"/>
      <c r="J66" s="403"/>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11" t="s">
        <v>22</v>
      </c>
      <c r="E67" s="412"/>
      <c r="F67" s="40"/>
      <c r="G67" s="401"/>
      <c r="H67" s="402"/>
      <c r="I67" s="402"/>
      <c r="J67" s="403"/>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11" t="s">
        <v>22</v>
      </c>
      <c r="E68" s="412"/>
      <c r="F68" s="40"/>
      <c r="G68" s="401"/>
      <c r="H68" s="402"/>
      <c r="I68" s="402"/>
      <c r="J68" s="403"/>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11" t="s">
        <v>22</v>
      </c>
      <c r="E69" s="412"/>
      <c r="F69" s="40"/>
      <c r="G69" s="401"/>
      <c r="H69" s="402"/>
      <c r="I69" s="402"/>
      <c r="J69" s="403"/>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11" t="s">
        <v>22</v>
      </c>
      <c r="E70" s="412"/>
      <c r="F70" s="40"/>
      <c r="G70" s="401"/>
      <c r="H70" s="402"/>
      <c r="I70" s="402"/>
      <c r="J70" s="403"/>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11" t="s">
        <v>22</v>
      </c>
      <c r="E71" s="412"/>
      <c r="F71" s="40"/>
      <c r="G71" s="401"/>
      <c r="H71" s="402"/>
      <c r="I71" s="402"/>
      <c r="J71" s="403"/>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1"/>
      <c r="H72" s="402"/>
      <c r="I72" s="402"/>
      <c r="J72" s="403"/>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1"/>
      <c r="H73" s="402"/>
      <c r="I73" s="402"/>
      <c r="J73" s="403"/>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1"/>
      <c r="H74" s="402"/>
      <c r="I74" s="402"/>
      <c r="J74" s="403"/>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1"/>
      <c r="H75" s="402"/>
      <c r="I75" s="402"/>
      <c r="J75" s="403"/>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06" t="str">
        <f ca="1">D29</f>
        <v>Answer</v>
      </c>
      <c r="E77" s="406"/>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11" t="s">
        <v>20374</v>
      </c>
      <c r="E78" s="412"/>
      <c r="F78" s="40"/>
      <c r="G78" s="401"/>
      <c r="H78" s="402"/>
      <c r="I78" s="402"/>
      <c r="J78" s="403"/>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11" t="s">
        <v>29</v>
      </c>
      <c r="E79" s="412"/>
      <c r="F79" s="40"/>
      <c r="G79" s="401"/>
      <c r="H79" s="402"/>
      <c r="I79" s="402"/>
      <c r="J79" s="403"/>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11" t="s">
        <v>29</v>
      </c>
      <c r="E80" s="412"/>
      <c r="F80" s="40"/>
      <c r="G80" s="448" t="s">
        <v>20375</v>
      </c>
      <c r="H80" s="393"/>
      <c r="I80" s="393"/>
      <c r="J80" s="449"/>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11" t="s">
        <v>29</v>
      </c>
      <c r="E81" s="412"/>
      <c r="F81" s="40"/>
      <c r="G81" s="448" t="s">
        <v>20375</v>
      </c>
      <c r="H81" s="393"/>
      <c r="I81" s="393"/>
      <c r="J81" s="449"/>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11" t="s">
        <v>20374</v>
      </c>
      <c r="E82" s="412"/>
      <c r="F82" s="40"/>
      <c r="G82" s="401"/>
      <c r="H82" s="402"/>
      <c r="I82" s="402"/>
      <c r="J82" s="403"/>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11" t="s">
        <v>29</v>
      </c>
      <c r="E83" s="412"/>
      <c r="F83" s="40"/>
      <c r="G83" s="401"/>
      <c r="H83" s="402"/>
      <c r="I83" s="402"/>
      <c r="J83" s="403"/>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1"/>
      <c r="H84" s="402"/>
      <c r="I84" s="402"/>
      <c r="J84" s="403"/>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1"/>
      <c r="H85" s="402"/>
      <c r="I85" s="402"/>
      <c r="J85" s="403"/>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1"/>
      <c r="H86" s="402"/>
      <c r="I86" s="402"/>
      <c r="J86" s="403"/>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1"/>
      <c r="H87" s="402"/>
      <c r="I87" s="402"/>
      <c r="J87" s="403"/>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06" t="str">
        <f ca="1">D29</f>
        <v>Answer</v>
      </c>
      <c r="E89" s="406"/>
      <c r="F89" s="14"/>
      <c r="G89" s="37" t="str">
        <f ca="1">G29</f>
        <v>Comments</v>
      </c>
      <c r="H89" s="450"/>
      <c r="I89" s="450"/>
      <c r="J89" s="450"/>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51" t="s">
        <v>25</v>
      </c>
      <c r="E90" s="452"/>
      <c r="F90" s="40"/>
      <c r="G90" s="401"/>
      <c r="H90" s="402"/>
      <c r="I90" s="402"/>
      <c r="J90" s="403"/>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51" t="s">
        <v>22</v>
      </c>
      <c r="E91" s="452"/>
      <c r="F91" s="40"/>
      <c r="G91" s="401"/>
      <c r="H91" s="402"/>
      <c r="I91" s="402"/>
      <c r="J91" s="403"/>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51" t="s">
        <v>22</v>
      </c>
      <c r="E92" s="452"/>
      <c r="F92" s="40"/>
      <c r="G92" s="401"/>
      <c r="H92" s="402"/>
      <c r="I92" s="402"/>
      <c r="J92" s="403"/>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51" t="s">
        <v>22</v>
      </c>
      <c r="E93" s="452"/>
      <c r="F93" s="40"/>
      <c r="G93" s="401"/>
      <c r="H93" s="402"/>
      <c r="I93" s="402"/>
      <c r="J93" s="403"/>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51" t="s">
        <v>25</v>
      </c>
      <c r="E94" s="452"/>
      <c r="F94" s="40"/>
      <c r="G94" s="401"/>
      <c r="H94" s="402"/>
      <c r="I94" s="402"/>
      <c r="J94" s="403"/>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51" t="s">
        <v>22</v>
      </c>
      <c r="E95" s="452"/>
      <c r="F95" s="40"/>
      <c r="G95" s="401"/>
      <c r="H95" s="402"/>
      <c r="I95" s="402"/>
      <c r="J95" s="403"/>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1"/>
      <c r="H96" s="402"/>
      <c r="I96" s="402"/>
      <c r="J96" s="403"/>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1"/>
      <c r="H97" s="402"/>
      <c r="I97" s="402"/>
      <c r="J97" s="403"/>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1"/>
      <c r="H98" s="402"/>
      <c r="I98" s="402"/>
      <c r="J98" s="403"/>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1"/>
      <c r="H99" s="402"/>
      <c r="I99" s="402"/>
      <c r="J99" s="403"/>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06" t="str">
        <f ca="1">D29</f>
        <v>Answer</v>
      </c>
      <c r="E101" s="406"/>
      <c r="F101" s="14"/>
      <c r="G101" s="37" t="str">
        <f ca="1">G29</f>
        <v>Comments</v>
      </c>
      <c r="H101" s="450" t="str">
        <f>IF(Q115="(*)","Click here to enter smelter names","")</f>
        <v/>
      </c>
      <c r="I101" s="450"/>
      <c r="J101" s="450"/>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53" t="s">
        <v>25</v>
      </c>
      <c r="E102" s="454"/>
      <c r="F102" s="41"/>
      <c r="G102" s="401"/>
      <c r="H102" s="402"/>
      <c r="I102" s="402"/>
      <c r="J102" s="403"/>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53" t="s">
        <v>25</v>
      </c>
      <c r="E103" s="454"/>
      <c r="F103" s="41"/>
      <c r="G103" s="401"/>
      <c r="H103" s="402"/>
      <c r="I103" s="402"/>
      <c r="J103" s="403"/>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53" t="s">
        <v>25</v>
      </c>
      <c r="E104" s="454"/>
      <c r="F104" s="41"/>
      <c r="G104" s="401"/>
      <c r="H104" s="402"/>
      <c r="I104" s="402"/>
      <c r="J104" s="403"/>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53" t="s">
        <v>25</v>
      </c>
      <c r="E105" s="454"/>
      <c r="F105" s="41"/>
      <c r="G105" s="401"/>
      <c r="H105" s="402"/>
      <c r="I105" s="402"/>
      <c r="J105" s="403"/>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53" t="s">
        <v>25</v>
      </c>
      <c r="E106" s="454"/>
      <c r="F106" s="41"/>
      <c r="G106" s="401"/>
      <c r="H106" s="402"/>
      <c r="I106" s="402"/>
      <c r="J106" s="403"/>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53" t="s">
        <v>25</v>
      </c>
      <c r="E107" s="454"/>
      <c r="F107" s="41"/>
      <c r="G107" s="401"/>
      <c r="H107" s="402"/>
      <c r="I107" s="402"/>
      <c r="J107" s="403"/>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1"/>
      <c r="H108" s="402"/>
      <c r="I108" s="402"/>
      <c r="J108" s="403"/>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1"/>
      <c r="H109" s="402"/>
      <c r="I109" s="402"/>
      <c r="J109" s="403"/>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1"/>
      <c r="H110" s="402"/>
      <c r="I110" s="402"/>
      <c r="J110" s="403"/>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1"/>
      <c r="H111" s="402"/>
      <c r="I111" s="402"/>
      <c r="J111" s="403"/>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55" t="str">
        <f ca="1">OFFSET(L!$C$1,MATCH("Declaration"&amp;ADDRESS(ROW(),COLUMN(),4),L!$A:$A,0)-1,SL,,)</f>
        <v>Answer the Following Questions at a Company Level</v>
      </c>
      <c r="C113" s="455"/>
      <c r="D113" s="455"/>
      <c r="E113" s="455"/>
      <c r="F113" s="455"/>
      <c r="G113" s="455"/>
      <c r="H113" s="455"/>
      <c r="I113" s="455"/>
      <c r="J113" s="455"/>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44" t="str">
        <f ca="1">D29</f>
        <v>Answer</v>
      </c>
      <c r="E114" s="444"/>
      <c r="F114" s="46"/>
      <c r="G114" s="444" t="str">
        <f ca="1">G29</f>
        <v>Comments</v>
      </c>
      <c r="H114" s="444" t="e">
        <f>HLOOKUP(SL,LT,$O114,0)</f>
        <v>#NAME?</v>
      </c>
      <c r="I114" s="444"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25</v>
      </c>
      <c r="E115" s="405"/>
      <c r="F115" s="49"/>
      <c r="G115" s="401"/>
      <c r="H115" s="402"/>
      <c r="I115" s="402"/>
      <c r="J115" s="403"/>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56"/>
      <c r="H116" s="456"/>
      <c r="I116" s="456"/>
      <c r="J116" s="456"/>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25</v>
      </c>
      <c r="E117" s="405"/>
      <c r="F117" s="49"/>
      <c r="G117" s="457" t="s">
        <v>20357</v>
      </c>
      <c r="H117" s="458"/>
      <c r="I117" s="458"/>
      <c r="J117" s="459"/>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60"/>
      <c r="E119" s="460"/>
      <c r="F119" s="231"/>
      <c r="G119" s="461"/>
      <c r="H119" s="461"/>
      <c r="I119" s="461"/>
      <c r="J119" s="461"/>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4" t="s">
        <v>25</v>
      </c>
      <c r="E120" s="405"/>
      <c r="F120" s="8"/>
      <c r="G120" s="401"/>
      <c r="H120" s="402"/>
      <c r="I120" s="402"/>
      <c r="J120" s="403"/>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4" t="s">
        <v>38</v>
      </c>
      <c r="E121" s="405"/>
      <c r="F121" s="8"/>
      <c r="G121" s="401"/>
      <c r="H121" s="402"/>
      <c r="I121" s="402"/>
      <c r="J121" s="403"/>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04" t="s">
        <v>38</v>
      </c>
      <c r="E122" s="405"/>
      <c r="F122" s="8"/>
      <c r="G122" s="401"/>
      <c r="H122" s="402"/>
      <c r="I122" s="402"/>
      <c r="J122" s="403"/>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04" t="s">
        <v>38</v>
      </c>
      <c r="E123" s="405"/>
      <c r="F123" s="8"/>
      <c r="G123" s="401"/>
      <c r="H123" s="402"/>
      <c r="I123" s="402"/>
      <c r="J123" s="403"/>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04" t="s">
        <v>25</v>
      </c>
      <c r="E124" s="405"/>
      <c r="F124" s="8"/>
      <c r="G124" s="401"/>
      <c r="H124" s="402"/>
      <c r="I124" s="402"/>
      <c r="J124" s="403"/>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4" t="s">
        <v>38</v>
      </c>
      <c r="E125" s="405"/>
      <c r="F125" s="8"/>
      <c r="G125" s="401"/>
      <c r="H125" s="402"/>
      <c r="I125" s="402"/>
      <c r="J125" s="403"/>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1"/>
      <c r="H126" s="402"/>
      <c r="I126" s="402"/>
      <c r="J126" s="403"/>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1"/>
      <c r="H127" s="402"/>
      <c r="I127" s="402"/>
      <c r="J127" s="403"/>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1"/>
      <c r="H128" s="402"/>
      <c r="I128" s="402"/>
      <c r="J128" s="403"/>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1"/>
      <c r="H129" s="402"/>
      <c r="I129" s="402"/>
      <c r="J129" s="403"/>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25</v>
      </c>
      <c r="E131" s="405"/>
      <c r="F131" s="49"/>
      <c r="G131" s="401"/>
      <c r="H131" s="402"/>
      <c r="I131" s="402"/>
      <c r="J131" s="403"/>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65" t="s">
        <v>32</v>
      </c>
      <c r="E133" s="466"/>
      <c r="F133" s="49"/>
      <c r="G133" s="401"/>
      <c r="H133" s="402"/>
      <c r="I133" s="402"/>
      <c r="J133" s="403"/>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56"/>
      <c r="H134" s="456"/>
      <c r="I134" s="456"/>
      <c r="J134" s="456"/>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25</v>
      </c>
      <c r="E135" s="405"/>
      <c r="F135" s="49"/>
      <c r="G135" s="401"/>
      <c r="H135" s="402"/>
      <c r="I135" s="402"/>
      <c r="J135" s="403"/>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67"/>
      <c r="H136" s="467"/>
      <c r="I136" s="467"/>
      <c r="J136" s="467"/>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25</v>
      </c>
      <c r="E137" s="405"/>
      <c r="F137" s="49"/>
      <c r="G137" s="401"/>
      <c r="H137" s="402"/>
      <c r="I137" s="402"/>
      <c r="J137" s="403"/>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62" t="str">
        <f>IF(OR($D$8="",$I$3=""),"","Click here to check required fields completion")</f>
        <v/>
      </c>
      <c r="C138" s="462"/>
      <c r="D138" s="462"/>
      <c r="E138" s="462"/>
      <c r="F138" s="462"/>
      <c r="G138" s="462"/>
      <c r="H138" s="462"/>
      <c r="I138" s="462"/>
      <c r="J138" s="462"/>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63" t="str">
        <f ca="1">OFFSET(L!$C$1,MATCH("General"&amp;"Cpy",L!$A:$A,0)-1,SL,,)</f>
        <v>© 2026 Responsible Minerals Initiative. All rights reserved.</v>
      </c>
      <c r="B139" s="464"/>
      <c r="C139" s="464"/>
      <c r="D139" s="464"/>
      <c r="E139" s="464"/>
      <c r="F139" s="464"/>
      <c r="G139" s="464"/>
      <c r="H139" s="464"/>
      <c r="I139" s="464"/>
      <c r="J139" s="464"/>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G104:J104"/>
    <mergeCell ref="G105:J105"/>
    <mergeCell ref="G106:J106"/>
    <mergeCell ref="G107:J107"/>
    <mergeCell ref="D103:E103"/>
    <mergeCell ref="D104:E104"/>
    <mergeCell ref="D105:E105"/>
    <mergeCell ref="D106:E106"/>
    <mergeCell ref="D107:E107"/>
    <mergeCell ref="D98:E98"/>
    <mergeCell ref="G98:J98"/>
    <mergeCell ref="D99:E99"/>
    <mergeCell ref="G99:J99"/>
    <mergeCell ref="D101:E101"/>
    <mergeCell ref="H101:J101"/>
    <mergeCell ref="G102:J102"/>
    <mergeCell ref="D102:E102"/>
    <mergeCell ref="G103:J103"/>
    <mergeCell ref="G94:J94"/>
    <mergeCell ref="G95:J95"/>
    <mergeCell ref="D96:E96"/>
    <mergeCell ref="G96:J96"/>
    <mergeCell ref="D93:E93"/>
    <mergeCell ref="D94:E94"/>
    <mergeCell ref="D95:E95"/>
    <mergeCell ref="D97:E97"/>
    <mergeCell ref="G97:J97"/>
    <mergeCell ref="G86:J86"/>
    <mergeCell ref="D87:E87"/>
    <mergeCell ref="G87:J87"/>
    <mergeCell ref="D89:E89"/>
    <mergeCell ref="H89:J89"/>
    <mergeCell ref="G90:J90"/>
    <mergeCell ref="G91:J91"/>
    <mergeCell ref="G92:J92"/>
    <mergeCell ref="G93:J93"/>
    <mergeCell ref="D92:E92"/>
    <mergeCell ref="D90:E90"/>
    <mergeCell ref="D91:E91"/>
    <mergeCell ref="D86:E86"/>
    <mergeCell ref="G84:J84"/>
    <mergeCell ref="D75:E75"/>
    <mergeCell ref="G74:J74"/>
    <mergeCell ref="G75:J75"/>
    <mergeCell ref="G79:J79"/>
    <mergeCell ref="D73:E73"/>
    <mergeCell ref="D85:E85"/>
    <mergeCell ref="G85:J85"/>
    <mergeCell ref="G83:J83"/>
    <mergeCell ref="G78:J78"/>
    <mergeCell ref="D77:E77"/>
    <mergeCell ref="D84:E84"/>
    <mergeCell ref="D83:E83"/>
    <mergeCell ref="D79:E79"/>
    <mergeCell ref="G80:J80"/>
    <mergeCell ref="G81:J81"/>
    <mergeCell ref="G66:J66"/>
    <mergeCell ref="G67:J67"/>
    <mergeCell ref="D63:E63"/>
    <mergeCell ref="G63:J63"/>
    <mergeCell ref="D65:E65"/>
    <mergeCell ref="D66:E66"/>
    <mergeCell ref="D67:E67"/>
    <mergeCell ref="G82:J82"/>
    <mergeCell ref="G71:J71"/>
    <mergeCell ref="G73:J73"/>
    <mergeCell ref="D74:E74"/>
    <mergeCell ref="G70:J70"/>
    <mergeCell ref="G68:J68"/>
    <mergeCell ref="D70:E70"/>
    <mergeCell ref="D69:E69"/>
    <mergeCell ref="D71:E71"/>
    <mergeCell ref="D68:E68"/>
    <mergeCell ref="D72:E72"/>
    <mergeCell ref="G72:J72"/>
    <mergeCell ref="G69:J69"/>
    <mergeCell ref="D78:E78"/>
    <mergeCell ref="D80:E80"/>
    <mergeCell ref="D82:E82"/>
    <mergeCell ref="D81:E81"/>
    <mergeCell ref="G57:J57"/>
    <mergeCell ref="G58:J58"/>
    <mergeCell ref="G59:J59"/>
    <mergeCell ref="G56:J56"/>
    <mergeCell ref="G36:J36"/>
    <mergeCell ref="D62:E62"/>
    <mergeCell ref="D61:E61"/>
    <mergeCell ref="G62:J62"/>
    <mergeCell ref="D60:E60"/>
    <mergeCell ref="G60:J60"/>
    <mergeCell ref="G61:J61"/>
    <mergeCell ref="G44:J44"/>
    <mergeCell ref="G45:J45"/>
    <mergeCell ref="G47:J47"/>
    <mergeCell ref="D53:E53"/>
    <mergeCell ref="G42:J42"/>
    <mergeCell ref="G43:J43"/>
    <mergeCell ref="D48:E48"/>
    <mergeCell ref="G48:J48"/>
    <mergeCell ref="G49:J49"/>
    <mergeCell ref="H53:J53"/>
    <mergeCell ref="D39:E39"/>
    <mergeCell ref="G46:J46"/>
    <mergeCell ref="G38:J38"/>
    <mergeCell ref="D44:E44"/>
    <mergeCell ref="D19:J19"/>
    <mergeCell ref="D22:J22"/>
    <mergeCell ref="D9:G9"/>
    <mergeCell ref="D29:E29"/>
    <mergeCell ref="D27:E27"/>
    <mergeCell ref="D21:J21"/>
    <mergeCell ref="D17:J17"/>
    <mergeCell ref="D37:E37"/>
    <mergeCell ref="D25:J25"/>
    <mergeCell ref="B28:J28"/>
    <mergeCell ref="G32:J32"/>
    <mergeCell ref="G33:J33"/>
    <mergeCell ref="G34:J34"/>
    <mergeCell ref="G35:J35"/>
    <mergeCell ref="G37:J37"/>
    <mergeCell ref="A1:K1"/>
    <mergeCell ref="D2:J2"/>
    <mergeCell ref="D8:J8"/>
    <mergeCell ref="D18:J18"/>
    <mergeCell ref="B4:H4"/>
    <mergeCell ref="I4:J4"/>
    <mergeCell ref="B7:J7"/>
    <mergeCell ref="B10:B11"/>
    <mergeCell ref="D11:J11"/>
    <mergeCell ref="B6:J6"/>
    <mergeCell ref="E12:F12"/>
    <mergeCell ref="E13:F13"/>
    <mergeCell ref="B14:B15"/>
    <mergeCell ref="E14:F14"/>
    <mergeCell ref="E15:F15"/>
    <mergeCell ref="D16:J16"/>
    <mergeCell ref="E3:I3"/>
    <mergeCell ref="D10:J10"/>
    <mergeCell ref="D57:E57"/>
    <mergeCell ref="D59:E59"/>
    <mergeCell ref="D55:E55"/>
    <mergeCell ref="D58:E58"/>
    <mergeCell ref="D54:E54"/>
    <mergeCell ref="D56:E56"/>
    <mergeCell ref="D50:E50"/>
    <mergeCell ref="D51:E51"/>
    <mergeCell ref="D47:E47"/>
    <mergeCell ref="D49:E49"/>
    <mergeCell ref="G54:J54"/>
    <mergeCell ref="G55:J55"/>
    <mergeCell ref="D23:J23"/>
    <mergeCell ref="D24:J24"/>
    <mergeCell ref="G30:J30"/>
    <mergeCell ref="G31:J31"/>
    <mergeCell ref="D36:E36"/>
    <mergeCell ref="D20:J20"/>
    <mergeCell ref="G50:J50"/>
    <mergeCell ref="G51:J51"/>
    <mergeCell ref="D41:E41"/>
    <mergeCell ref="D38:E38"/>
    <mergeCell ref="G39:J39"/>
    <mergeCell ref="D26:E26"/>
    <mergeCell ref="D31:E31"/>
    <mergeCell ref="D33:E33"/>
    <mergeCell ref="D34:E34"/>
    <mergeCell ref="D35:E35"/>
    <mergeCell ref="D32:E32"/>
    <mergeCell ref="D30:E30"/>
    <mergeCell ref="D46:E46"/>
    <mergeCell ref="D43:E43"/>
    <mergeCell ref="D45:E45"/>
    <mergeCell ref="D42:E42"/>
  </mergeCells>
  <phoneticPr fontId="85"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G117" r:id="rId1" xr:uid="{4A2D4203-2112-461F-9989-DD719CB5DBFF}"/>
    <hyperlink ref="D20" r:id="rId2" xr:uid="{CB393246-8036-4AD6-8620-F5345B5F8A56}"/>
    <hyperlink ref="D24" r:id="rId3" xr:uid="{C699CFB8-4FF9-4011-ACC2-703C62A5288D}"/>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126" activePane="bottomLeft" state="frozen"/>
      <selection activeCell="B24" sqref="B24:J24"/>
      <selection pane="bottomLeft" activeCell="G139" sqref="G139"/>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81" t="str">
        <f ca="1">OFFSET(L!$C$1,MATCH("Smelter List"&amp;ADDRESS(ROW(),COLUMN(),4),L!$A:$A,0)-1,SL,,)</f>
        <v>Link to "RMAP Conformant Smelter List"</v>
      </c>
      <c r="K2" s="482"/>
      <c r="L2" s="482"/>
      <c r="M2" s="482"/>
      <c r="N2" s="482"/>
      <c r="O2" s="482"/>
      <c r="P2" s="161"/>
      <c r="Q2" s="162"/>
      <c r="R2" s="163"/>
      <c r="S2" s="163"/>
      <c r="T2" s="163"/>
      <c r="AB2" s="310"/>
      <c r="AH2" s="129" t="s">
        <v>25</v>
      </c>
    </row>
    <row r="3" spans="1:34" s="16" customFormat="1" ht="249.6" customHeight="1">
      <c r="A3" s="200"/>
      <c r="B3" s="483"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83"/>
      <c r="D3" s="483"/>
      <c r="E3" s="483"/>
      <c r="F3" s="164"/>
      <c r="G3" s="484" t="str">
        <f ca="1">OFFSET(L!$C$1,MATCH("General"&amp;"Cpy",L!$A:$A,0)-1,SL,,)</f>
        <v>© 2026 Responsible Minerals Initiative. All rights reserved.</v>
      </c>
      <c r="H3" s="485"/>
      <c r="I3" s="486"/>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76.5">
      <c r="A5" s="196" t="s">
        <v>11792</v>
      </c>
      <c r="B5" s="302" t="s">
        <v>40</v>
      </c>
      <c r="C5" s="151" t="s">
        <v>11859</v>
      </c>
      <c r="D5" s="148"/>
      <c r="E5" s="148" t="str">
        <f ca="1">IF(ISERROR($V5),"",OFFSET('Smelter Look-up'!$D$4,$V5-4,0)&amp;"")</f>
        <v>CHINA</v>
      </c>
      <c r="F5" s="148" t="str">
        <f ca="1">IF(ISERROR($V5),"",OFFSET('Smelter Look-up'!$E$4,$V5-4,0))</f>
        <v>CID003927</v>
      </c>
      <c r="G5" s="148" t="str">
        <f ca="1">IF(C5=$X$4,"Enter smelter details",IF(ISERROR($V5),"",OFFSET('Smelter Look-up'!$F$4,$V5-4,0)))</f>
        <v>RMI</v>
      </c>
      <c r="H5" s="204">
        <f ca="1">IF(ISERROR($V5),"",OFFSET('Smelter Look-up'!$G$4,$V5-4,0))</f>
        <v>0</v>
      </c>
      <c r="I5" s="205" t="str">
        <f ca="1">IF(ISERROR($V5),"",OFFSET('Smelter Look-up'!$H$4,$V5-4,0))</f>
        <v>Chuzhou</v>
      </c>
      <c r="J5" s="205" t="str">
        <f ca="1">IF(ISERROR($V5),"",OFFSET('Smelter Look-up'!$I$4,$V5-4,0))</f>
        <v>Anhui Sheng</v>
      </c>
      <c r="K5" s="149"/>
      <c r="L5" s="149"/>
      <c r="M5" s="149"/>
      <c r="N5" s="149"/>
      <c r="O5" s="149"/>
      <c r="P5" s="207"/>
      <c r="Q5" s="150"/>
      <c r="R5" s="148" t="str">
        <f ca="1">IF(ISERROR($V5),"",OFFSET('Smelter Look-up'!$C$4,$V5-4,0)&amp;"")</f>
        <v>Anhui Hanrui New Material Co., Ltd.</v>
      </c>
      <c r="S5" s="154" t="str">
        <f t="shared" ref="S5:S12" ca="1" si="0">IF(B5="","",IF(ISERROR(MATCH($E5,CL,0)),"Unknown",INDIRECT("'C'!$A$"&amp;MATCH($E5,CL,0)+1)))</f>
        <v>CN</v>
      </c>
      <c r="T5" s="154" t="str">
        <f ca="1">IF(B5="","",IF(ISERROR(MATCH($J5,SorP!$B$1:$B$6261,0)),"",INDIRECT("'SorP'!$A$"&amp;MATCH($S5&amp;$J5,SorP!C:C,0))))</f>
        <v>CN-AH</v>
      </c>
      <c r="U5" s="167"/>
      <c r="V5" s="168">
        <f>IF(C5="",NA(),MATCH($B5&amp;$C5,'Smelter Look-up'!$J:$J,0))</f>
        <v>6</v>
      </c>
      <c r="X5" s="169">
        <f t="shared" ref="X5:X12" ca="1" si="1">IF(AND(C5="Smelter not listed",OR(LEN(D5)=0,LEN(E5)=0)),1,0)</f>
        <v>0</v>
      </c>
      <c r="AB5" s="312" t="str">
        <f t="shared" ref="AB5:AB12" si="2">IF(C5="","",B5)</f>
        <v>Cobalt</v>
      </c>
      <c r="AC5" s="169" t="str">
        <f>B5</f>
        <v>Cobalt</v>
      </c>
      <c r="AD5" s="169" t="str">
        <f>IF(C5="Smelter not listed",D5,C5)</f>
        <v>Anhui Hanrui New Material Co., Ltd.</v>
      </c>
    </row>
    <row r="6" spans="1:34" s="169" customFormat="1" ht="25.5">
      <c r="A6" s="196" t="s">
        <v>61</v>
      </c>
      <c r="B6" s="302" t="s">
        <v>40</v>
      </c>
      <c r="C6" s="151" t="s">
        <v>59</v>
      </c>
      <c r="D6" s="148"/>
      <c r="E6" s="148" t="str">
        <f ca="1">IF(ISERROR($V6),"",OFFSET('Smelter Look-up'!$D$4,$V6-4,0)&amp;"")</f>
        <v>CONGO, DEMOCRATIC REPUBLIC OF THE</v>
      </c>
      <c r="F6" s="148" t="str">
        <f ca="1">IF(ISERROR($V6),"",OFFSET('Smelter Look-up'!$E$4,$V6-4,0))</f>
        <v>CID003264</v>
      </c>
      <c r="G6" s="148" t="str">
        <f ca="1">IF(C6=$X$4,"Enter smelter details",IF(ISERROR($V6),"",OFFSET('Smelter Look-up'!$F$4,$V6-4,0)))</f>
        <v>RMI</v>
      </c>
      <c r="H6" s="204">
        <f ca="1">IF(ISERROR($V6),"",OFFSET('Smelter Look-up'!$G$4,$V6-4,0))</f>
        <v>0</v>
      </c>
      <c r="I6" s="205" t="str">
        <f ca="1">IF(ISERROR($V6),"",OFFSET('Smelter Look-up'!$H$4,$V6-4,0))</f>
        <v>Lubumbashi</v>
      </c>
      <c r="J6" s="205" t="str">
        <f ca="1">IF(ISERROR($V6),"",OFFSET('Smelter Look-up'!$I$4,$V6-4,0))</f>
        <v>Haut-Katanga</v>
      </c>
      <c r="K6" s="149"/>
      <c r="L6" s="149"/>
      <c r="M6" s="149"/>
      <c r="N6" s="149"/>
      <c r="O6" s="149"/>
      <c r="P6" s="207"/>
      <c r="Q6" s="150"/>
      <c r="R6" s="148" t="str">
        <f ca="1">IF(ISERROR($V6),"",OFFSET('Smelter Look-up'!$C$4,$V6-4,0)&amp;"")</f>
        <v>Chemaf Etoile</v>
      </c>
      <c r="S6" s="154" t="str">
        <f t="shared" ca="1" si="0"/>
        <v>CD</v>
      </c>
      <c r="T6" s="154" t="str">
        <f ca="1">IF(B6="","",IF(ISERROR(MATCH($J6,SorP!$B$1:$B$6261,0)),"",INDIRECT("'SorP'!$A$"&amp;MATCH($S6&amp;$J6,SorP!C:C,0))))</f>
        <v>CD-HK</v>
      </c>
      <c r="U6" s="167"/>
      <c r="V6" s="168">
        <f>IF(C6="",NA(),MATCH($B6&amp;$C6,'Smelter Look-up'!$J:$J,0))</f>
        <v>10</v>
      </c>
      <c r="X6" s="169">
        <f t="shared" ca="1" si="1"/>
        <v>0</v>
      </c>
      <c r="AB6" s="312" t="str">
        <f t="shared" si="2"/>
        <v>Cobalt</v>
      </c>
      <c r="AC6" s="169" t="str">
        <f t="shared" ref="AC6:AC69" si="3">B6</f>
        <v>Cobalt</v>
      </c>
      <c r="AD6" s="169" t="str">
        <f t="shared" ref="AD6:AD69" si="4">IF(C6="Smelter not listed",D6,C6)</f>
        <v>Chemaf Etoile</v>
      </c>
    </row>
    <row r="7" spans="1:34" s="169" customFormat="1" ht="51">
      <c r="A7" s="196" t="s">
        <v>18603</v>
      </c>
      <c r="B7" s="302" t="s">
        <v>40</v>
      </c>
      <c r="C7" s="151" t="s">
        <v>18602</v>
      </c>
      <c r="D7" s="148"/>
      <c r="E7" s="148" t="str">
        <f ca="1">IF(ISERROR($V7),"",OFFSET('Smelter Look-up'!$D$4,$V7-4,0)&amp;"")</f>
        <v>CONGO, DEMOCRATIC REPUBLIC OF THE</v>
      </c>
      <c r="F7" s="148" t="str">
        <f ca="1">IF(ISERROR($V7),"",OFFSET('Smelter Look-up'!$E$4,$V7-4,0))</f>
        <v>CID004811</v>
      </c>
      <c r="G7" s="148" t="str">
        <f ca="1">IF(C7=$X$4,"Enter smelter details",IF(ISERROR($V7),"",OFFSET('Smelter Look-up'!$F$4,$V7-4,0)))</f>
        <v>RMI</v>
      </c>
      <c r="H7" s="204">
        <f ca="1">IF(ISERROR($V7),"",OFFSET('Smelter Look-up'!$G$4,$V7-4,0))</f>
        <v>0</v>
      </c>
      <c r="I7" s="205" t="str">
        <f ca="1">IF(ISERROR($V7),"",OFFSET('Smelter Look-up'!$H$4,$V7-4,0))</f>
        <v>Chefferie de Bayeke, Territoire de Lubudi</v>
      </c>
      <c r="J7" s="205" t="str">
        <f ca="1">IF(ISERROR($V7),"",OFFSET('Smelter Look-up'!$I$4,$V7-4,0))</f>
        <v>Lualaba</v>
      </c>
      <c r="K7" s="149"/>
      <c r="L7" s="149"/>
      <c r="M7" s="149"/>
      <c r="N7" s="149"/>
      <c r="O7" s="149"/>
      <c r="P7" s="207"/>
      <c r="Q7" s="150"/>
      <c r="R7" s="148" t="str">
        <f ca="1">IF(ISERROR($V7),"",OFFSET('Smelter Look-up'!$C$4,$V7-4,0)&amp;"")</f>
        <v>CMOC Kisanfu Mining SARL</v>
      </c>
      <c r="S7" s="154" t="str">
        <f t="shared" ca="1" si="0"/>
        <v>CD</v>
      </c>
      <c r="T7" s="154" t="str">
        <f ca="1">IF(B7="","",IF(ISERROR(MATCH($J7,SorP!$B$1:$B$6261,0)),"",INDIRECT("'SorP'!$A$"&amp;MATCH($S7&amp;$J7,SorP!C:C,0))))</f>
        <v>CD-LU</v>
      </c>
      <c r="U7" s="167"/>
      <c r="V7" s="168">
        <f>IF(C7="",NA(),MATCH($B7&amp;$C7,'Smelter Look-up'!$J:$J,0))</f>
        <v>13</v>
      </c>
      <c r="X7" s="169">
        <f t="shared" ca="1" si="1"/>
        <v>0</v>
      </c>
      <c r="AB7" s="312" t="str">
        <f t="shared" si="2"/>
        <v>Cobalt</v>
      </c>
      <c r="AC7" s="169" t="str">
        <f t="shared" si="3"/>
        <v>Cobalt</v>
      </c>
      <c r="AD7" s="169" t="str">
        <f t="shared" si="4"/>
        <v>CMOC Kisanfu Mining SARL</v>
      </c>
    </row>
    <row r="8" spans="1:34" s="169" customFormat="1" ht="102">
      <c r="A8" s="196" t="s">
        <v>72</v>
      </c>
      <c r="B8" s="302" t="s">
        <v>40</v>
      </c>
      <c r="C8" s="151" t="s">
        <v>74</v>
      </c>
      <c r="D8" s="148"/>
      <c r="E8" s="148" t="str">
        <f ca="1">IF(ISERROR($V8),"",OFFSET('Smelter Look-up'!$D$4,$V8-4,0)&amp;"")</f>
        <v>MOROCCO</v>
      </c>
      <c r="F8" s="148" t="str">
        <f ca="1">IF(ISERROR($V8),"",OFFSET('Smelter Look-up'!$E$4,$V8-4,0))</f>
        <v>CID003280</v>
      </c>
      <c r="G8" s="148" t="str">
        <f ca="1">IF(C8=$X$4,"Enter smelter details",IF(ISERROR($V8),"",OFFSET('Smelter Look-up'!$F$4,$V8-4,0)))</f>
        <v>RMI</v>
      </c>
      <c r="H8" s="204">
        <f ca="1">IF(ISERROR($V8),"",OFFSET('Smelter Look-up'!$G$4,$V8-4,0))</f>
        <v>0</v>
      </c>
      <c r="I8" s="205" t="str">
        <f ca="1">IF(ISERROR($V8),"",OFFSET('Smelter Look-up'!$H$4,$V8-4,0))</f>
        <v>Marrakech</v>
      </c>
      <c r="J8" s="205" t="str">
        <f ca="1">IF(ISERROR($V8),"",OFFSET('Smelter Look-up'!$I$4,$V8-4,0))</f>
        <v>Marrakech-Safi</v>
      </c>
      <c r="K8" s="149"/>
      <c r="L8" s="149"/>
      <c r="M8" s="149"/>
      <c r="N8" s="149"/>
      <c r="O8" s="149"/>
      <c r="P8" s="207"/>
      <c r="Q8" s="150"/>
      <c r="R8" s="148" t="str">
        <f ca="1">IF(ISERROR($V8),"",OFFSET('Smelter Look-up'!$C$4,$V8-4,0)&amp;"")</f>
        <v>Complexe hydrométallurgique de Guemassa</v>
      </c>
      <c r="S8" s="154" t="str">
        <f t="shared" ca="1" si="0"/>
        <v>MA</v>
      </c>
      <c r="T8" s="154" t="str">
        <f ca="1">IF(B8="","",IF(ISERROR(MATCH($J8,SorP!$B$1:$B$6261,0)),"",INDIRECT("'SorP'!$A$"&amp;MATCH($S8&amp;$J8,SorP!C:C,0))))</f>
        <v>MA-07</v>
      </c>
      <c r="U8" s="167"/>
      <c r="V8" s="168">
        <f>IF(C8="",NA(),MATCH($B8&amp;$C8,'Smelter Look-up'!$J:$J,0))</f>
        <v>18</v>
      </c>
      <c r="X8" s="169">
        <f t="shared" ca="1" si="1"/>
        <v>0</v>
      </c>
      <c r="AB8" s="312" t="str">
        <f t="shared" si="2"/>
        <v>Cobalt</v>
      </c>
      <c r="AC8" s="169" t="str">
        <f t="shared" si="3"/>
        <v>Cobalt</v>
      </c>
      <c r="AD8" s="169" t="str">
        <f t="shared" si="4"/>
        <v>Complexe hydrométallurgique de Guemassa</v>
      </c>
    </row>
    <row r="9" spans="1:34" s="169" customFormat="1" ht="25.5">
      <c r="A9" s="196" t="s">
        <v>88</v>
      </c>
      <c r="B9" s="302" t="s">
        <v>40</v>
      </c>
      <c r="C9" s="151" t="s">
        <v>20358</v>
      </c>
      <c r="D9" s="148"/>
      <c r="E9" s="148" t="s">
        <v>87</v>
      </c>
      <c r="F9" s="388" t="s">
        <v>88</v>
      </c>
      <c r="G9" s="148" t="s">
        <v>12</v>
      </c>
      <c r="H9" s="204" t="str">
        <f ca="1">IF(ISERROR($V9),"",OFFSET('Smelter Look-up'!$G$4,$V9-4,0))</f>
        <v/>
      </c>
      <c r="I9" s="389" t="s">
        <v>89</v>
      </c>
      <c r="J9" s="389" t="s">
        <v>89</v>
      </c>
      <c r="K9" s="149"/>
      <c r="L9" s="149"/>
      <c r="M9" s="149"/>
      <c r="N9" s="149"/>
      <c r="O9" s="149"/>
      <c r="P9" s="207"/>
      <c r="Q9" s="150"/>
      <c r="R9" s="148" t="str">
        <f ca="1">IF(ISERROR($V9),"",OFFSET('Smelter Look-up'!$C$4,$V9-4,0)&amp;"")</f>
        <v/>
      </c>
      <c r="S9" s="154" t="str">
        <f t="shared" ca="1" si="0"/>
        <v>MG</v>
      </c>
      <c r="T9" s="154" t="str">
        <f ca="1">IF(B9="","",IF(ISERROR(MATCH($J9,SorP!$B$1:$B$6261,0)),"",INDIRECT("'SorP'!$A$"&amp;MATCH($S9&amp;$J9,SorP!C:C,0))))</f>
        <v>MG-A</v>
      </c>
      <c r="U9" s="167"/>
      <c r="V9" s="168" t="e">
        <f>IF(C9="",NA(),MATCH($B9&amp;$C9,'Smelter Look-up'!$J:$J,0))</f>
        <v>#N/A</v>
      </c>
      <c r="X9" s="169">
        <f t="shared" si="1"/>
        <v>0</v>
      </c>
      <c r="AB9" s="312" t="str">
        <f t="shared" si="2"/>
        <v>Cobalt</v>
      </c>
      <c r="AC9" s="169" t="str">
        <f t="shared" si="3"/>
        <v>Cobalt</v>
      </c>
      <c r="AD9" s="169" t="str">
        <f t="shared" si="4"/>
        <v>Dynatec Madagascar SA / Ambatovy</v>
      </c>
    </row>
    <row r="10" spans="1:34" s="169" customFormat="1" ht="51">
      <c r="A10" s="196" t="s">
        <v>11906</v>
      </c>
      <c r="B10" s="302" t="s">
        <v>40</v>
      </c>
      <c r="C10" s="151" t="s">
        <v>11905</v>
      </c>
      <c r="D10" s="148"/>
      <c r="E10" s="148" t="str">
        <f ca="1">IF(ISERROR($V10),"",OFFSET('Smelter Look-up'!$D$4,$V10-4,0)&amp;"")</f>
        <v>KOREA, REPUBLIC OF</v>
      </c>
      <c r="F10" s="148" t="str">
        <f ca="1">IF(ISERROR($V10),"",OFFSET('Smelter Look-up'!$E$4,$V10-4,0))</f>
        <v>CID004492</v>
      </c>
      <c r="G10" s="148" t="str">
        <f ca="1">IF(C10=$X$4,"Enter smelter details",IF(ISERROR($V10),"",OFFSET('Smelter Look-up'!$F$4,$V10-4,0)))</f>
        <v>RMI</v>
      </c>
      <c r="H10" s="204">
        <f ca="1">IF(ISERROR($V10),"",OFFSET('Smelter Look-up'!$G$4,$V10-4,0))</f>
        <v>0</v>
      </c>
      <c r="I10" s="205" t="str">
        <f ca="1">IF(ISERROR($V10),"",OFFSET('Smelter Look-up'!$H$4,$V10-4,0))</f>
        <v>Cheongju-si</v>
      </c>
      <c r="J10" s="205" t="str">
        <f ca="1">IF(ISERROR($V10),"",OFFSET('Smelter Look-up'!$I$4,$V10-4,0))</f>
        <v>Chungcheongbuk-do</v>
      </c>
      <c r="K10" s="149"/>
      <c r="L10" s="149"/>
      <c r="M10" s="149"/>
      <c r="N10" s="149"/>
      <c r="O10" s="149"/>
      <c r="P10" s="207"/>
      <c r="Q10" s="150"/>
      <c r="R10" s="148" t="str">
        <f ca="1">IF(ISERROR($V10),"",OFFSET('Smelter Look-up'!$C$4,$V10-4,0)&amp;"")</f>
        <v>Ecopro Materials Co., Ltd.</v>
      </c>
      <c r="S10" s="154" t="str">
        <f t="shared" ca="1" si="0"/>
        <v>KR</v>
      </c>
      <c r="T10" s="154" t="str">
        <f ca="1">IF(B10="","",IF(ISERROR(MATCH($J10,SorP!$B$1:$B$6261,0)),"",INDIRECT("'SorP'!$A$"&amp;MATCH($S10&amp;$J10,SorP!C:C,0))))</f>
        <v>KR-43</v>
      </c>
      <c r="U10" s="167"/>
      <c r="V10" s="168">
        <f>IF(C10="",NA(),MATCH($B10&amp;$C10,'Smelter Look-up'!$J:$J,0))</f>
        <v>25</v>
      </c>
      <c r="X10" s="169">
        <f t="shared" ca="1" si="1"/>
        <v>0</v>
      </c>
      <c r="AB10" s="312" t="str">
        <f t="shared" si="2"/>
        <v>Cobalt</v>
      </c>
      <c r="AC10" s="169" t="str">
        <f t="shared" si="3"/>
        <v>Cobalt</v>
      </c>
      <c r="AD10" s="169" t="str">
        <f t="shared" si="4"/>
        <v>Ecopro Materials Co., Ltd.</v>
      </c>
    </row>
    <row r="11" spans="1:34" s="169" customFormat="1" ht="38.25">
      <c r="A11" s="197" t="s">
        <v>11861</v>
      </c>
      <c r="B11" s="302" t="s">
        <v>40</v>
      </c>
      <c r="C11" s="151" t="s">
        <v>11860</v>
      </c>
      <c r="D11" s="148"/>
      <c r="E11" s="148" t="str">
        <f ca="1">IF(ISERROR($V11),"",OFFSET('Smelter Look-up'!$D$4,$V11-4,0)&amp;"")</f>
        <v>TURKEY</v>
      </c>
      <c r="F11" s="148" t="str">
        <f ca="1">IF(ISERROR($V11),"",OFFSET('Smelter Look-up'!$E$4,$V11-4,0))</f>
        <v>CID004057</v>
      </c>
      <c r="G11" s="148" t="str">
        <f ca="1">IF(C11=$X$4,"Enter smelter details",IF(ISERROR($V11),"",OFFSET('Smelter Look-up'!$F$4,$V11-4,0)))</f>
        <v>RMI</v>
      </c>
      <c r="H11" s="204">
        <f ca="1">IF(ISERROR($V11),"",OFFSET('Smelter Look-up'!$G$4,$V11-4,0))</f>
        <v>0</v>
      </c>
      <c r="I11" s="205" t="str">
        <f ca="1">IF(ISERROR($V11),"",OFFSET('Smelter Look-up'!$H$4,$V11-4,0))</f>
        <v>Mardin</v>
      </c>
      <c r="J11" s="205" t="str">
        <f ca="1">IF(ISERROR($V11),"",OFFSET('Smelter Look-up'!$I$4,$V11-4,0))</f>
        <v>Mardin</v>
      </c>
      <c r="K11" s="149"/>
      <c r="L11" s="149"/>
      <c r="M11" s="149"/>
      <c r="N11" s="149"/>
      <c r="O11" s="149"/>
      <c r="P11" s="207"/>
      <c r="Q11" s="150"/>
      <c r="R11" s="148" t="str">
        <f ca="1">IF(ISERROR($V11),"",OFFSET('Smelter Look-up'!$C$4,$V11-4,0)&amp;"")</f>
        <v>Eti Bakir A.S</v>
      </c>
      <c r="S11" s="154" t="str">
        <f t="shared" ca="1" si="0"/>
        <v>Unknown</v>
      </c>
      <c r="T11" s="154" t="e">
        <f ca="1">IF(B11="","",IF(ISERROR(MATCH($J11,SorP!$B$1:$B$6261,0)),"",INDIRECT("'SorP'!$A$"&amp;MATCH($S11&amp;$J11,SorP!C:C,0))))</f>
        <v>#N/A</v>
      </c>
      <c r="U11" s="167"/>
      <c r="V11" s="168">
        <f>IF(C11="",NA(),MATCH($B11&amp;$C11,'Smelter Look-up'!$J:$J,0))</f>
        <v>26</v>
      </c>
      <c r="X11" s="169">
        <f t="shared" ca="1" si="1"/>
        <v>0</v>
      </c>
      <c r="AB11" s="312" t="str">
        <f t="shared" si="2"/>
        <v>Cobalt</v>
      </c>
      <c r="AC11" s="169" t="str">
        <f t="shared" si="3"/>
        <v>Cobalt</v>
      </c>
      <c r="AD11" s="169" t="str">
        <f t="shared" si="4"/>
        <v>Eti Bakir A.S</v>
      </c>
    </row>
    <row r="12" spans="1:34" s="169" customFormat="1" ht="114.75">
      <c r="A12" s="196" t="s">
        <v>11794</v>
      </c>
      <c r="B12" s="302" t="s">
        <v>40</v>
      </c>
      <c r="C12" s="151" t="s">
        <v>19413</v>
      </c>
      <c r="D12" s="148"/>
      <c r="E12" s="148" t="str">
        <f ca="1">IF(ISERROR($V12),"",OFFSET('Smelter Look-up'!$D$4,$V12-4,0)&amp;"")</f>
        <v>CHINA</v>
      </c>
      <c r="F12" s="148" t="str">
        <f ca="1">IF(ISERROR($V12),"",OFFSET('Smelter Look-up'!$E$4,$V12-4,0))</f>
        <v>CID003974</v>
      </c>
      <c r="G12" s="148" t="str">
        <f ca="1">IF(C12=$X$4,"Enter smelter details",IF(ISERROR($V12),"",OFFSET('Smelter Look-up'!$F$4,$V12-4,0)))</f>
        <v>RMI</v>
      </c>
      <c r="H12" s="204">
        <f ca="1">IF(ISERROR($V12),"",OFFSET('Smelter Look-up'!$G$4,$V12-4,0))</f>
        <v>0</v>
      </c>
      <c r="I12" s="205" t="str">
        <f ca="1">IF(ISERROR($V12),"",OFFSET('Smelter Look-up'!$H$4,$V12-4,0))</f>
        <v>Longyan City</v>
      </c>
      <c r="J12" s="205" t="str">
        <f ca="1">IF(ISERROR($V12),"",OFFSET('Smelter Look-up'!$I$4,$V12-4,0))</f>
        <v>Fujian Sheng</v>
      </c>
      <c r="K12" s="149"/>
      <c r="L12" s="149"/>
      <c r="M12" s="149"/>
      <c r="N12" s="149"/>
      <c r="O12" s="149"/>
      <c r="P12" s="207"/>
      <c r="Q12" s="150"/>
      <c r="R12" s="148" t="str">
        <f ca="1">IF(ISERROR($V12),"",OFFSET('Smelter Look-up'!$C$4,$V12-4,0)&amp;"")</f>
        <v>Fujian Evergreen New Energy Technology Co., Ltd.</v>
      </c>
      <c r="S12" s="154" t="str">
        <f t="shared" ca="1" si="0"/>
        <v>CN</v>
      </c>
      <c r="T12" s="154" t="str">
        <f ca="1">IF(B12="","",IF(ISERROR(MATCH($J12,SorP!$B$1:$B$6261,0)),"",INDIRECT("'SorP'!$A$"&amp;MATCH($S12&amp;$J12,SorP!C:C,0))))</f>
        <v>CN-FJ</v>
      </c>
      <c r="U12" s="167"/>
      <c r="V12" s="168">
        <f>IF(C12="",NA(),MATCH($B12&amp;$C12,'Smelter Look-up'!$J:$J,0))</f>
        <v>34</v>
      </c>
      <c r="X12" s="169">
        <f t="shared" ca="1" si="1"/>
        <v>0</v>
      </c>
      <c r="AB12" s="312" t="str">
        <f t="shared" si="2"/>
        <v>Cobalt</v>
      </c>
      <c r="AC12" s="169" t="str">
        <f t="shared" si="3"/>
        <v>Cobalt</v>
      </c>
      <c r="AD12" s="169" t="str">
        <f t="shared" si="4"/>
        <v>Fujian Evergreen New Energy Technology Co., Ltd.</v>
      </c>
    </row>
    <row r="13" spans="1:34" s="169" customFormat="1" ht="102">
      <c r="A13" s="196" t="s">
        <v>108</v>
      </c>
      <c r="B13" s="302" t="s">
        <v>40</v>
      </c>
      <c r="C13" s="151" t="s">
        <v>107</v>
      </c>
      <c r="D13" s="148"/>
      <c r="E13" s="148" t="str">
        <f ca="1">IF(ISERROR($V13),"",OFFSET('Smelter Look-up'!$D$4,$V13-4,0)&amp;"")</f>
        <v>CHINA</v>
      </c>
      <c r="F13" s="148" t="str">
        <f ca="1">IF(ISERROR($V13),"",OFFSET('Smelter Look-up'!$E$4,$V13-4,0))</f>
        <v>CID003384</v>
      </c>
      <c r="G13" s="148" t="str">
        <f ca="1">IF(C13=$X$4,"Enter smelter details",IF(ISERROR($V13),"",OFFSET('Smelter Look-up'!$F$4,$V13-4,0)))</f>
        <v>RMI</v>
      </c>
      <c r="H13" s="204">
        <f ca="1">IF(ISERROR($V13),"",OFFSET('Smelter Look-up'!$G$4,$V13-4,0))</f>
        <v>0</v>
      </c>
      <c r="I13" s="205" t="str">
        <f ca="1">IF(ISERROR($V13),"",OFFSET('Smelter Look-up'!$H$4,$V13-4,0))</f>
        <v>Ganzhou</v>
      </c>
      <c r="J13" s="205" t="str">
        <f ca="1">IF(ISERROR($V13),"",OFFSET('Smelter Look-up'!$I$4,$V13-4,0))</f>
        <v>Jiangxi Sheng</v>
      </c>
      <c r="K13" s="149"/>
      <c r="L13" s="149"/>
      <c r="M13" s="149"/>
      <c r="N13" s="149"/>
      <c r="O13" s="149"/>
      <c r="P13" s="207"/>
      <c r="Q13" s="150"/>
      <c r="R13" s="148" t="str">
        <f ca="1">IF(ISERROR($V13),"",OFFSET('Smelter Look-up'!$C$4,$V13-4,0)&amp;"")</f>
        <v>Ganzhou Highpower Technology Co., Ltd.</v>
      </c>
      <c r="S13" s="154" t="str">
        <f t="shared" ref="S13:S63" ca="1" si="5">IF(B13="","",IF(ISERROR(MATCH($E13,CL,0)),"Unknown",INDIRECT("'C'!$A$"&amp;MATCH($E13,CL,0)+1)))</f>
        <v>CN</v>
      </c>
      <c r="T13" s="154" t="str">
        <f ca="1">IF(B13="","",IF(ISERROR(MATCH($J13,SorP!$B$1:$B$6261,0)),"",INDIRECT("'SorP'!$A$"&amp;MATCH($S13&amp;$J13,SorP!C:C,0))))</f>
        <v>CN-JX</v>
      </c>
      <c r="U13" s="167"/>
      <c r="V13" s="168">
        <f>IF(C13="",NA(),MATCH($B13&amp;$C13,'Smelter Look-up'!$J:$J,0))</f>
        <v>38</v>
      </c>
      <c r="X13" s="169">
        <f t="shared" ref="X13:X62" ca="1" si="6">IF(AND(C13="Smelter not listed",OR(LEN(D13)=0,LEN(E13)=0)),1,0)</f>
        <v>0</v>
      </c>
      <c r="AB13" s="312" t="str">
        <f t="shared" ref="AB13:AB69" si="7">IF(C13="","",B13)</f>
        <v>Cobalt</v>
      </c>
      <c r="AC13" s="169" t="str">
        <f t="shared" si="3"/>
        <v>Cobalt</v>
      </c>
      <c r="AD13" s="169" t="str">
        <f t="shared" si="4"/>
        <v>Ganzhou Highpower Technology Co., Ltd.</v>
      </c>
    </row>
    <row r="14" spans="1:34" s="169" customFormat="1" ht="114.75">
      <c r="A14" s="197" t="s">
        <v>110</v>
      </c>
      <c r="B14" s="302" t="s">
        <v>40</v>
      </c>
      <c r="C14" s="151" t="s">
        <v>109</v>
      </c>
      <c r="D14" s="148"/>
      <c r="E14" s="148" t="str">
        <f ca="1">IF(ISERROR($V14),"",OFFSET('Smelter Look-up'!$D$4,$V14-4,0)&amp;"")</f>
        <v>CHINA</v>
      </c>
      <c r="F14" s="148" t="str">
        <f ca="1">IF(ISERROR($V14),"",OFFSET('Smelter Look-up'!$E$4,$V14-4,0))</f>
        <v>CID003212</v>
      </c>
      <c r="G14" s="148" t="str">
        <f ca="1">IF(C14=$X$4,"Enter smelter details",IF(ISERROR($V14),"",OFFSET('Smelter Look-up'!$F$4,$V14-4,0)))</f>
        <v>RMI</v>
      </c>
      <c r="H14" s="204">
        <f ca="1">IF(ISERROR($V14),"",OFFSET('Smelter Look-up'!$G$4,$V14-4,0))</f>
        <v>0</v>
      </c>
      <c r="I14" s="205" t="str">
        <f ca="1">IF(ISERROR($V14),"",OFFSET('Smelter Look-up'!$H$4,$V14-4,0))</f>
        <v>Ganzhou</v>
      </c>
      <c r="J14" s="205" t="str">
        <f ca="1">IF(ISERROR($V14),"",OFFSET('Smelter Look-up'!$I$4,$V14-4,0))</f>
        <v>Jiangxi Sheng</v>
      </c>
      <c r="K14" s="149"/>
      <c r="L14" s="149"/>
      <c r="M14" s="149"/>
      <c r="N14" s="149"/>
      <c r="O14" s="149"/>
      <c r="P14" s="207"/>
      <c r="Q14" s="150"/>
      <c r="R14" s="148" t="str">
        <f ca="1">IF(ISERROR($V14),"",OFFSET('Smelter Look-up'!$C$4,$V14-4,0)&amp;"")</f>
        <v>Ganzhou Tengyuan Cobalt New Material Co., Ltd.</v>
      </c>
      <c r="S14" s="154" t="str">
        <f t="shared" ca="1" si="5"/>
        <v>CN</v>
      </c>
      <c r="T14" s="154" t="str">
        <f ca="1">IF(B14="","",IF(ISERROR(MATCH($J14,SorP!$B$1:$B$6261,0)),"",INDIRECT("'SorP'!$A$"&amp;MATCH($S14&amp;$J14,SorP!C:C,0))))</f>
        <v>CN-JX</v>
      </c>
      <c r="U14" s="167"/>
      <c r="V14" s="168">
        <f>IF(C14="",NA(),MATCH($B14&amp;$C14,'Smelter Look-up'!$J:$J,0))</f>
        <v>39</v>
      </c>
      <c r="X14" s="169">
        <f t="shared" ca="1" si="6"/>
        <v>0</v>
      </c>
      <c r="AB14" s="312" t="str">
        <f t="shared" si="7"/>
        <v>Cobalt</v>
      </c>
      <c r="AC14" s="169" t="str">
        <f t="shared" si="3"/>
        <v>Cobalt</v>
      </c>
      <c r="AD14" s="169" t="str">
        <f t="shared" si="4"/>
        <v>Ganzhou Tengyuan Cobalt New Material Co., Ltd.</v>
      </c>
    </row>
    <row r="15" spans="1:34" s="169" customFormat="1" ht="114.75">
      <c r="A15" s="197" t="s">
        <v>18673</v>
      </c>
      <c r="B15" s="302" t="s">
        <v>40</v>
      </c>
      <c r="C15" s="151" t="s">
        <v>19414</v>
      </c>
      <c r="D15" s="148"/>
      <c r="E15" s="148" t="str">
        <f ca="1">IF(ISERROR($V15),"",OFFSET('Smelter Look-up'!$D$4,$V15-4,0)&amp;"")</f>
        <v>CHINA</v>
      </c>
      <c r="F15" s="148" t="str">
        <f ca="1">IF(ISERROR($V15),"",OFFSET('Smelter Look-up'!$E$4,$V15-4,0))</f>
        <v>CID003227</v>
      </c>
      <c r="G15" s="148" t="str">
        <f ca="1">IF(C15=$X$4,"Enter smelter details",IF(ISERROR($V15),"",OFFSET('Smelter Look-up'!$F$4,$V15-4,0)))</f>
        <v>RMI</v>
      </c>
      <c r="H15" s="204">
        <f ca="1">IF(ISERROR($V15),"",OFFSET('Smelter Look-up'!$G$4,$V15-4,0))</f>
        <v>0</v>
      </c>
      <c r="I15" s="205" t="str">
        <f ca="1">IF(ISERROR($V15),"",OFFSET('Smelter Look-up'!$H$4,$V15-4,0))</f>
        <v>Ganzhou</v>
      </c>
      <c r="J15" s="205" t="str">
        <f ca="1">IF(ISERROR($V15),"",OFFSET('Smelter Look-up'!$I$4,$V15-4,0))</f>
        <v>Jiangxi Sheng</v>
      </c>
      <c r="K15" s="149"/>
      <c r="L15" s="149"/>
      <c r="M15" s="149"/>
      <c r="N15" s="149"/>
      <c r="O15" s="149"/>
      <c r="P15" s="207"/>
      <c r="Q15" s="150"/>
      <c r="R15" s="148" t="str">
        <f ca="1">IF(ISERROR($V15),"",OFFSET('Smelter Look-up'!$C$4,$V15-4,0)&amp;"")</f>
        <v>GanZhou Yihao Umicore Industries Co., Ltd</v>
      </c>
      <c r="S15" s="154" t="str">
        <f t="shared" ca="1" si="5"/>
        <v>CN</v>
      </c>
      <c r="T15" s="154" t="str">
        <f ca="1">IF(B15="","",IF(ISERROR(MATCH($J15,SorP!$B$1:$B$6261,0)),"",INDIRECT("'SorP'!$A$"&amp;MATCH($S15&amp;$J15,SorP!C:C,0))))</f>
        <v>CN-JX</v>
      </c>
      <c r="U15" s="167"/>
      <c r="V15" s="168">
        <f>IF(C15="",NA(),MATCH($B15&amp;$C15,'Smelter Look-up'!$J:$J,0))</f>
        <v>40</v>
      </c>
      <c r="X15" s="169">
        <f t="shared" ca="1" si="6"/>
        <v>0</v>
      </c>
      <c r="AB15" s="312" t="str">
        <f t="shared" si="7"/>
        <v>Cobalt</v>
      </c>
      <c r="AC15" s="169" t="str">
        <f t="shared" si="3"/>
        <v>Cobalt</v>
      </c>
      <c r="AD15" s="169" t="str">
        <f t="shared" si="4"/>
        <v>GanZhou Yihao Umicore Industries Co., Ltd</v>
      </c>
    </row>
    <row r="16" spans="1:34" s="169" customFormat="1" ht="89.25">
      <c r="A16" s="196" t="s">
        <v>112</v>
      </c>
      <c r="B16" s="302" t="s">
        <v>40</v>
      </c>
      <c r="C16" s="151" t="s">
        <v>111</v>
      </c>
      <c r="D16" s="148"/>
      <c r="E16" s="148" t="str">
        <f ca="1">IF(ISERROR($V16),"",OFFSET('Smelter Look-up'!$D$4,$V16-4,0)&amp;"")</f>
        <v>CHINA</v>
      </c>
      <c r="F16" s="148" t="str">
        <f ca="1">IF(ISERROR($V16),"",OFFSET('Smelter Look-up'!$E$4,$V16-4,0))</f>
        <v>CID003209</v>
      </c>
      <c r="G16" s="148" t="str">
        <f ca="1">IF(C16=$X$4,"Enter smelter details",IF(ISERROR($V16),"",OFFSET('Smelter Look-up'!$F$4,$V16-4,0)))</f>
        <v>RMI</v>
      </c>
      <c r="H16" s="204">
        <f ca="1">IF(ISERROR($V16),"",OFFSET('Smelter Look-up'!$G$4,$V16-4,0))</f>
        <v>0</v>
      </c>
      <c r="I16" s="205" t="str">
        <f ca="1">IF(ISERROR($V16),"",OFFSET('Smelter Look-up'!$H$4,$V16-4,0))</f>
        <v>Taixing</v>
      </c>
      <c r="J16" s="205" t="str">
        <f ca="1">IF(ISERROR($V16),"",OFFSET('Smelter Look-up'!$I$4,$V16-4,0))</f>
        <v>Jiangsu Sheng</v>
      </c>
      <c r="K16" s="149"/>
      <c r="L16" s="149"/>
      <c r="M16" s="149"/>
      <c r="N16" s="149"/>
      <c r="O16" s="149"/>
      <c r="P16" s="207"/>
      <c r="Q16" s="150"/>
      <c r="R16" s="148" t="str">
        <f ca="1">IF(ISERROR($V16),"",OFFSET('Smelter Look-up'!$C$4,$V16-4,0)&amp;"")</f>
        <v>Gem (Jiangsu) Cobalt Industry Co., Ltd.</v>
      </c>
      <c r="S16" s="154" t="str">
        <f t="shared" ca="1" si="5"/>
        <v>CN</v>
      </c>
      <c r="T16" s="154" t="str">
        <f ca="1">IF(B16="","",IF(ISERROR(MATCH($J16,SorP!$B$1:$B$6261,0)),"",INDIRECT("'SorP'!$A$"&amp;MATCH($S16&amp;$J16,SorP!C:C,0))))</f>
        <v>CN-JS</v>
      </c>
      <c r="U16" s="167"/>
      <c r="V16" s="168">
        <f>IF(C16="",NA(),MATCH($B16&amp;$C16,'Smelter Look-up'!$J:$J,0))</f>
        <v>41</v>
      </c>
      <c r="X16" s="169">
        <f t="shared" ca="1" si="6"/>
        <v>0</v>
      </c>
      <c r="AB16" s="312" t="str">
        <f t="shared" si="7"/>
        <v>Cobalt</v>
      </c>
      <c r="AC16" s="169" t="str">
        <f t="shared" si="3"/>
        <v>Cobalt</v>
      </c>
      <c r="AD16" s="169" t="str">
        <f t="shared" si="4"/>
        <v>Gem (Jiangsu) Cobalt Industry Co., Ltd.</v>
      </c>
    </row>
    <row r="17" spans="1:30" s="169" customFormat="1" ht="102">
      <c r="A17" s="196" t="s">
        <v>120</v>
      </c>
      <c r="B17" s="302" t="s">
        <v>40</v>
      </c>
      <c r="C17" s="151" t="s">
        <v>119</v>
      </c>
      <c r="D17" s="148"/>
      <c r="E17" s="148" t="str">
        <f ca="1">IF(ISERROR($V17),"",OFFSET('Smelter Look-up'!$D$4,$V17-4,0)&amp;"")</f>
        <v>CHINA</v>
      </c>
      <c r="F17" s="148" t="str">
        <f ca="1">IF(ISERROR($V17),"",OFFSET('Smelter Look-up'!$E$4,$V17-4,0))</f>
        <v>CID003291</v>
      </c>
      <c r="G17" s="148" t="str">
        <f ca="1">IF(C17=$X$4,"Enter smelter details",IF(ISERROR($V17),"",OFFSET('Smelter Look-up'!$F$4,$V17-4,0)))</f>
        <v>RMI</v>
      </c>
      <c r="H17" s="204">
        <f ca="1">IF(ISERROR($V17),"",OFFSET('Smelter Look-up'!$G$4,$V17-4,0))</f>
        <v>0</v>
      </c>
      <c r="I17" s="205" t="str">
        <f ca="1">IF(ISERROR($V17),"",OFFSET('Smelter Look-up'!$H$4,$V17-4,0))</f>
        <v>Guangzhou</v>
      </c>
      <c r="J17" s="205" t="str">
        <f ca="1">IF(ISERROR($V17),"",OFFSET('Smelter Look-up'!$I$4,$V17-4,0))</f>
        <v>Guangdong Sheng</v>
      </c>
      <c r="K17" s="149"/>
      <c r="L17" s="149"/>
      <c r="M17" s="149"/>
      <c r="N17" s="149"/>
      <c r="O17" s="149"/>
      <c r="P17" s="207"/>
      <c r="Q17" s="150"/>
      <c r="R17" s="148" t="str">
        <f ca="1">IF(ISERROR($V17),"",OFFSET('Smelter Look-up'!$C$4,$V17-4,0)&amp;"")</f>
        <v>Guangdong Jiana Energy Technology Co., Ltd.</v>
      </c>
      <c r="S17" s="154" t="str">
        <f t="shared" ca="1" si="5"/>
        <v>CN</v>
      </c>
      <c r="T17" s="154" t="str">
        <f ca="1">IF(B17="","",IF(ISERROR(MATCH($J17,SorP!$B$1:$B$6261,0)),"",INDIRECT("'SorP'!$A$"&amp;MATCH($S17&amp;$J17,SorP!C:C,0))))</f>
        <v>CN-GD</v>
      </c>
      <c r="U17" s="167"/>
      <c r="V17" s="168">
        <f>IF(C17="",NA(),MATCH($B17&amp;$C17,'Smelter Look-up'!$J:$J,0))</f>
        <v>46</v>
      </c>
      <c r="X17" s="169">
        <f t="shared" ca="1" si="6"/>
        <v>0</v>
      </c>
      <c r="AB17" s="312" t="str">
        <f t="shared" si="7"/>
        <v>Cobalt</v>
      </c>
      <c r="AC17" s="169" t="str">
        <f t="shared" si="3"/>
        <v>Cobalt</v>
      </c>
      <c r="AD17" s="169" t="str">
        <f t="shared" si="4"/>
        <v>Guangdong Jiana Energy Technology Co., Ltd.</v>
      </c>
    </row>
    <row r="18" spans="1:30" s="169" customFormat="1" ht="127.5">
      <c r="A18" s="196" t="s">
        <v>11916</v>
      </c>
      <c r="B18" s="302" t="s">
        <v>40</v>
      </c>
      <c r="C18" s="151" t="s">
        <v>11915</v>
      </c>
      <c r="D18" s="148"/>
      <c r="E18" s="148" t="str">
        <f ca="1">IF(ISERROR($V18),"",OFFSET('Smelter Look-up'!$D$4,$V18-4,0)&amp;"")</f>
        <v>CHINA</v>
      </c>
      <c r="F18" s="148" t="str">
        <f ca="1">IF(ISERROR($V18),"",OFFSET('Smelter Look-up'!$E$4,$V18-4,0))</f>
        <v>CID004681</v>
      </c>
      <c r="G18" s="148" t="str">
        <f ca="1">IF(C18=$X$4,"Enter smelter details",IF(ISERROR($V18),"",OFFSET('Smelter Look-up'!$F$4,$V18-4,0)))</f>
        <v>RMI</v>
      </c>
      <c r="H18" s="204">
        <f ca="1">IF(ISERROR($V18),"",OFFSET('Smelter Look-up'!$G$4,$V18-4,0))</f>
        <v>0</v>
      </c>
      <c r="I18" s="205" t="str">
        <f ca="1">IF(ISERROR($V18),"",OFFSET('Smelter Look-up'!$H$4,$V18-4,0))</f>
        <v>Qizhou City</v>
      </c>
      <c r="J18" s="205" t="str">
        <f ca="1">IF(ISERROR($V18),"",OFFSET('Smelter Look-up'!$I$4,$V18-4,0))</f>
        <v>Guangxi Zhuangzu Zizhiqu</v>
      </c>
      <c r="K18" s="149"/>
      <c r="L18" s="149"/>
      <c r="M18" s="149"/>
      <c r="N18" s="149"/>
      <c r="O18" s="149"/>
      <c r="P18" s="207"/>
      <c r="Q18" s="150"/>
      <c r="R18" s="148" t="str">
        <f ca="1">IF(ISERROR($V18),"",OFFSET('Smelter Look-up'!$C$4,$V18-4,0)&amp;"")</f>
        <v>Guangxi CNGR New Energy Science &amp; Technology Co., Ltd.</v>
      </c>
      <c r="S18" s="154" t="str">
        <f t="shared" ca="1" si="5"/>
        <v>CN</v>
      </c>
      <c r="T18" s="154" t="str">
        <f ca="1">IF(B18="","",IF(ISERROR(MATCH($J18,SorP!$B$1:$B$6261,0)),"",INDIRECT("'SorP'!$A$"&amp;MATCH($S18&amp;$J18,SorP!C:C,0))))</f>
        <v>CN-GX</v>
      </c>
      <c r="U18" s="167"/>
      <c r="V18" s="168">
        <f>IF(C18="",NA(),MATCH($B18&amp;$C18,'Smelter Look-up'!$J:$J,0))</f>
        <v>47</v>
      </c>
      <c r="X18" s="169">
        <f t="shared" ca="1" si="6"/>
        <v>0</v>
      </c>
      <c r="AB18" s="312" t="str">
        <f t="shared" si="7"/>
        <v>Cobalt</v>
      </c>
      <c r="AC18" s="169" t="str">
        <f t="shared" si="3"/>
        <v>Cobalt</v>
      </c>
      <c r="AD18" s="169" t="str">
        <f t="shared" si="4"/>
        <v>Guangxi CNGR New Energy Science &amp; Technology Co., Ltd.</v>
      </c>
    </row>
    <row r="19" spans="1:30" s="169" customFormat="1" ht="89.25">
      <c r="A19" s="196" t="s">
        <v>124</v>
      </c>
      <c r="B19" s="302" t="s">
        <v>40</v>
      </c>
      <c r="C19" s="151" t="s">
        <v>123</v>
      </c>
      <c r="D19" s="148"/>
      <c r="E19" s="148" t="str">
        <f ca="1">IF(ISERROR($V19),"",OFFSET('Smelter Look-up'!$D$4,$V19-4,0)&amp;"")</f>
        <v>CHINA</v>
      </c>
      <c r="F19" s="148" t="str">
        <f ca="1">IF(ISERROR($V19),"",OFFSET('Smelter Look-up'!$E$4,$V19-4,0))</f>
        <v>CID003213</v>
      </c>
      <c r="G19" s="148" t="str">
        <f ca="1">IF(C19=$X$4,"Enter smelter details",IF(ISERROR($V19),"",OFFSET('Smelter Look-up'!$F$4,$V19-4,0)))</f>
        <v>RMI</v>
      </c>
      <c r="H19" s="204">
        <f ca="1">IF(ISERROR($V19),"",OFFSET('Smelter Look-up'!$G$4,$V19-4,0))</f>
        <v>0</v>
      </c>
      <c r="I19" s="205" t="str">
        <f ca="1">IF(ISERROR($V19),"",OFFSET('Smelter Look-up'!$H$4,$V19-4,0))</f>
        <v>Yulin</v>
      </c>
      <c r="J19" s="205" t="str">
        <f ca="1">IF(ISERROR($V19),"",OFFSET('Smelter Look-up'!$I$4,$V19-4,0))</f>
        <v>Guangxi Zhuangzu Zizhiqu</v>
      </c>
      <c r="K19" s="149"/>
      <c r="L19" s="149"/>
      <c r="M19" s="149"/>
      <c r="N19" s="149"/>
      <c r="O19" s="149"/>
      <c r="P19" s="207"/>
      <c r="Q19" s="150"/>
      <c r="R19" s="148" t="str">
        <f ca="1">IF(ISERROR($V19),"",OFFSET('Smelter Look-up'!$C$4,$V19-4,0)&amp;"")</f>
        <v>Guangxi Yinyi Advanced Material Co., Ltd.</v>
      </c>
      <c r="S19" s="154" t="str">
        <f t="shared" ca="1" si="5"/>
        <v>CN</v>
      </c>
      <c r="T19" s="154" t="str">
        <f ca="1">IF(B19="","",IF(ISERROR(MATCH($J19,SorP!$B$1:$B$6261,0)),"",INDIRECT("'SorP'!$A$"&amp;MATCH($S19&amp;$J19,SorP!C:C,0))))</f>
        <v>CN-GX</v>
      </c>
      <c r="U19" s="167"/>
      <c r="V19" s="168">
        <f>IF(C19="",NA(),MATCH($B19&amp;$C19,'Smelter Look-up'!$J:$J,0))</f>
        <v>48</v>
      </c>
      <c r="X19" s="169">
        <f t="shared" ca="1" si="6"/>
        <v>0</v>
      </c>
      <c r="AB19" s="312" t="str">
        <f t="shared" si="7"/>
        <v>Cobalt</v>
      </c>
      <c r="AC19" s="169" t="str">
        <f t="shared" si="3"/>
        <v>Cobalt</v>
      </c>
      <c r="AD19" s="169" t="str">
        <f t="shared" si="4"/>
        <v>Guangxi Yinyi Advanced Material Co., Ltd.</v>
      </c>
    </row>
    <row r="20" spans="1:30" s="169" customFormat="1" ht="153">
      <c r="A20" s="197" t="s">
        <v>128</v>
      </c>
      <c r="B20" s="302" t="s">
        <v>40</v>
      </c>
      <c r="C20" s="151" t="s">
        <v>127</v>
      </c>
      <c r="D20" s="148"/>
      <c r="E20" s="148" t="str">
        <f ca="1">IF(ISERROR($V20),"",OFFSET('Smelter Look-up'!$D$4,$V20-4,0)&amp;"")</f>
        <v>CHINA</v>
      </c>
      <c r="F20" s="148" t="str">
        <f ca="1">IF(ISERROR($V20),"",OFFSET('Smelter Look-up'!$E$4,$V20-4,0))</f>
        <v>CID003610</v>
      </c>
      <c r="G20" s="148" t="str">
        <f ca="1">IF(C20=$X$4,"Enter smelter details",IF(ISERROR($V20),"",OFFSET('Smelter Look-up'!$F$4,$V20-4,0)))</f>
        <v>RMI</v>
      </c>
      <c r="H20" s="204">
        <f ca="1">IF(ISERROR($V20),"",OFFSET('Smelter Look-up'!$G$4,$V20-4,0))</f>
        <v>0</v>
      </c>
      <c r="I20" s="205" t="str">
        <f ca="1">IF(ISERROR($V20),"",OFFSET('Smelter Look-up'!$H$4,$V20-4,0))</f>
        <v>Tongren</v>
      </c>
      <c r="J20" s="205" t="str">
        <f ca="1">IF(ISERROR($V20),"",OFFSET('Smelter Look-up'!$I$4,$V20-4,0))</f>
        <v>Guizhou Sheng</v>
      </c>
      <c r="K20" s="149"/>
      <c r="L20" s="149"/>
      <c r="M20" s="149"/>
      <c r="N20" s="149"/>
      <c r="O20" s="149"/>
      <c r="P20" s="207"/>
      <c r="Q20" s="150"/>
      <c r="R20" s="148" t="str">
        <f ca="1">IF(ISERROR($V20),"",OFFSET('Smelter Look-up'!$C$4,$V20-4,0)&amp;"")</f>
        <v>Guizhou CNGR Resource Recycling Industry Development Co., Ltd.</v>
      </c>
      <c r="S20" s="154" t="str">
        <f t="shared" ca="1" si="5"/>
        <v>CN</v>
      </c>
      <c r="T20" s="154" t="str">
        <f ca="1">IF(B20="","",IF(ISERROR(MATCH($J20,SorP!$B$1:$B$6261,0)),"",INDIRECT("'SorP'!$A$"&amp;MATCH($S20&amp;$J20,SorP!C:C,0))))</f>
        <v>CN-GZ</v>
      </c>
      <c r="U20" s="167"/>
      <c r="V20" s="168">
        <f>IF(C20="",NA(),MATCH($B20&amp;$C20,'Smelter Look-up'!$J:$J,0))</f>
        <v>49</v>
      </c>
      <c r="X20" s="169">
        <f t="shared" ca="1" si="6"/>
        <v>0</v>
      </c>
      <c r="AB20" s="312" t="str">
        <f t="shared" si="7"/>
        <v>Cobalt</v>
      </c>
      <c r="AC20" s="169" t="str">
        <f t="shared" si="3"/>
        <v>Cobalt</v>
      </c>
      <c r="AD20" s="169" t="str">
        <f t="shared" si="4"/>
        <v>Guizhou CNGR Resource Recycling Industry Development Co., Ltd.</v>
      </c>
    </row>
    <row r="21" spans="1:30" s="169" customFormat="1" ht="89.25">
      <c r="A21" s="196" t="s">
        <v>134</v>
      </c>
      <c r="B21" s="302" t="s">
        <v>40</v>
      </c>
      <c r="C21" s="151" t="s">
        <v>132</v>
      </c>
      <c r="D21" s="148"/>
      <c r="E21" s="148" t="str">
        <f ca="1">IF(ISERROR($V21),"",OFFSET('Smelter Look-up'!$D$4,$V21-4,0)&amp;"")</f>
        <v>JAPAN</v>
      </c>
      <c r="F21" s="148" t="str">
        <f ca="1">IF(ISERROR($V21),"",OFFSET('Smelter Look-up'!$E$4,$V21-4,0))</f>
        <v>CID003577</v>
      </c>
      <c r="G21" s="148" t="str">
        <f ca="1">IF(C21=$X$4,"Enter smelter details",IF(ISERROR($V21),"",OFFSET('Smelter Look-up'!$F$4,$V21-4,0)))</f>
        <v>RMI</v>
      </c>
      <c r="H21" s="204">
        <f ca="1">IF(ISERROR($V21),"",OFFSET('Smelter Look-up'!$G$4,$V21-4,0))</f>
        <v>0</v>
      </c>
      <c r="I21" s="205" t="str">
        <f ca="1">IF(ISERROR($V21),"",OFFSET('Smelter Look-up'!$H$4,$V21-4,0))</f>
        <v>Kako-gun</v>
      </c>
      <c r="J21" s="205" t="str">
        <f ca="1">IF(ISERROR($V21),"",OFFSET('Smelter Look-up'!$I$4,$V21-4,0))</f>
        <v>Hyogo</v>
      </c>
      <c r="K21" s="149"/>
      <c r="L21" s="149"/>
      <c r="M21" s="149"/>
      <c r="N21" s="149"/>
      <c r="O21" s="149"/>
      <c r="P21" s="207"/>
      <c r="Q21" s="150"/>
      <c r="R21" s="148" t="str">
        <f ca="1">IF(ISERROR($V21),"",OFFSET('Smelter Look-up'!$C$4,$V21-4,0)&amp;"")</f>
        <v>Harima Refinery, Sumitomo Metal Mining</v>
      </c>
      <c r="S21" s="154" t="str">
        <f t="shared" ca="1" si="5"/>
        <v>JP</v>
      </c>
      <c r="T21" s="154" t="str">
        <f ca="1">IF(B21="","",IF(ISERROR(MATCH($J21,SorP!$B$1:$B$6261,0)),"",INDIRECT("'SorP'!$A$"&amp;MATCH($S21&amp;$J21,SorP!C:C,0))))</f>
        <v>JP-28</v>
      </c>
      <c r="U21" s="167"/>
      <c r="V21" s="168">
        <f>IF(C21="",NA(),MATCH($B21&amp;$C21,'Smelter Look-up'!$J:$J,0))</f>
        <v>52</v>
      </c>
      <c r="X21" s="169">
        <f t="shared" ca="1" si="6"/>
        <v>0</v>
      </c>
      <c r="AB21" s="312" t="str">
        <f t="shared" si="7"/>
        <v>Cobalt</v>
      </c>
      <c r="AC21" s="169" t="str">
        <f t="shared" si="3"/>
        <v>Cobalt</v>
      </c>
      <c r="AD21" s="169" t="str">
        <f t="shared" si="4"/>
        <v>Harima Refinery, Sumitomo Metal Mining</v>
      </c>
    </row>
    <row r="22" spans="1:30" s="169" customFormat="1" ht="102">
      <c r="A22" s="196" t="s">
        <v>141</v>
      </c>
      <c r="B22" s="302" t="s">
        <v>40</v>
      </c>
      <c r="C22" s="151" t="s">
        <v>140</v>
      </c>
      <c r="D22" s="148"/>
      <c r="E22" s="148" t="str">
        <f ca="1">IF(ISERROR($V22),"",OFFSET('Smelter Look-up'!$D$4,$V22-4,0)&amp;"")</f>
        <v>CHINA</v>
      </c>
      <c r="F22" s="148" t="str">
        <f ca="1">IF(ISERROR($V22),"",OFFSET('Smelter Look-up'!$E$4,$V22-4,0))</f>
        <v>CID003219</v>
      </c>
      <c r="G22" s="148" t="str">
        <f ca="1">IF(C22=$X$4,"Enter smelter details",IF(ISERROR($V22),"",OFFSET('Smelter Look-up'!$F$4,$V22-4,0)))</f>
        <v>RMI</v>
      </c>
      <c r="H22" s="204">
        <f ca="1">IF(ISERROR($V22),"",OFFSET('Smelter Look-up'!$G$4,$V22-4,0))</f>
        <v>0</v>
      </c>
      <c r="I22" s="205" t="str">
        <f ca="1">IF(ISERROR($V22),"",OFFSET('Smelter Look-up'!$H$4,$V22-4,0))</f>
        <v>Changsha</v>
      </c>
      <c r="J22" s="205" t="str">
        <f ca="1">IF(ISERROR($V22),"",OFFSET('Smelter Look-up'!$I$4,$V22-4,0))</f>
        <v>Hunan Sheng</v>
      </c>
      <c r="K22" s="149"/>
      <c r="L22" s="149"/>
      <c r="M22" s="149"/>
      <c r="N22" s="149"/>
      <c r="O22" s="149"/>
      <c r="P22" s="207"/>
      <c r="Q22" s="150"/>
      <c r="R22" s="148" t="str">
        <f ca="1">IF(ISERROR($V22),"",OFFSET('Smelter Look-up'!$C$4,$V22-4,0)&amp;"")</f>
        <v>Hunan Brunp Recycling Technology Co., Ltd.</v>
      </c>
      <c r="S22" s="154" t="str">
        <f t="shared" ca="1" si="5"/>
        <v>CN</v>
      </c>
      <c r="T22" s="154" t="str">
        <f ca="1">IF(B22="","",IF(ISERROR(MATCH($J22,SorP!$B$1:$B$6261,0)),"",INDIRECT("'SorP'!$A$"&amp;MATCH($S22&amp;$J22,SorP!C:C,0))))</f>
        <v>CN-HN</v>
      </c>
      <c r="U22" s="167"/>
      <c r="V22" s="168">
        <f>IF(C22="",NA(),MATCH($B22&amp;$C22,'Smelter Look-up'!$J:$J,0))</f>
        <v>54</v>
      </c>
      <c r="X22" s="169">
        <f t="shared" ca="1" si="6"/>
        <v>0</v>
      </c>
      <c r="AB22" s="312" t="str">
        <f t="shared" si="7"/>
        <v>Cobalt</v>
      </c>
      <c r="AC22" s="169" t="str">
        <f t="shared" si="3"/>
        <v>Cobalt</v>
      </c>
      <c r="AD22" s="169" t="str">
        <f t="shared" si="4"/>
        <v>Hunan Brunp Recycling Technology Co., Ltd.</v>
      </c>
    </row>
    <row r="23" spans="1:30" s="169" customFormat="1" ht="127.5">
      <c r="A23" s="196" t="s">
        <v>145</v>
      </c>
      <c r="B23" s="302" t="s">
        <v>40</v>
      </c>
      <c r="C23" s="151" t="s">
        <v>144</v>
      </c>
      <c r="D23" s="148"/>
      <c r="E23" s="148" t="str">
        <f ca="1">IF(ISERROR($V23),"",OFFSET('Smelter Look-up'!$D$4,$V23-4,0)&amp;"")</f>
        <v>CHINA</v>
      </c>
      <c r="F23" s="148" t="str">
        <f ca="1">IF(ISERROR($V23),"",OFFSET('Smelter Look-up'!$E$4,$V23-4,0))</f>
        <v>CID003411</v>
      </c>
      <c r="G23" s="148" t="str">
        <f ca="1">IF(C23=$X$4,"Enter smelter details",IF(ISERROR($V23),"",OFFSET('Smelter Look-up'!$F$4,$V23-4,0)))</f>
        <v>RMI</v>
      </c>
      <c r="H23" s="204">
        <f ca="1">IF(ISERROR($V23),"",OFFSET('Smelter Look-up'!$G$4,$V23-4,0))</f>
        <v>0</v>
      </c>
      <c r="I23" s="205" t="str">
        <f ca="1">IF(ISERROR($V23),"",OFFSET('Smelter Look-up'!$H$4,$V23-4,0))</f>
        <v>Changsha</v>
      </c>
      <c r="J23" s="205" t="str">
        <f ca="1">IF(ISERROR($V23),"",OFFSET('Smelter Look-up'!$I$4,$V23-4,0))</f>
        <v>Hunan Sheng</v>
      </c>
      <c r="K23" s="149"/>
      <c r="L23" s="149"/>
      <c r="M23" s="149"/>
      <c r="N23" s="149"/>
      <c r="O23" s="149"/>
      <c r="P23" s="207"/>
      <c r="Q23" s="150"/>
      <c r="R23" s="148" t="str">
        <f ca="1">IF(ISERROR($V23),"",OFFSET('Smelter Look-up'!$C$4,$V23-4,0)&amp;"")</f>
        <v>Hunan CNGR New Energy Science &amp; Technology Co., Ltd.</v>
      </c>
      <c r="S23" s="154" t="str">
        <f t="shared" ca="1" si="5"/>
        <v>CN</v>
      </c>
      <c r="T23" s="154" t="str">
        <f ca="1">IF(B23="","",IF(ISERROR(MATCH($J23,SorP!$B$1:$B$6261,0)),"",INDIRECT("'SorP'!$A$"&amp;MATCH($S23&amp;$J23,SorP!C:C,0))))</f>
        <v>CN-HN</v>
      </c>
      <c r="U23" s="167"/>
      <c r="V23" s="168">
        <f>IF(C23="",NA(),MATCH($B23&amp;$C23,'Smelter Look-up'!$J:$J,0))</f>
        <v>55</v>
      </c>
      <c r="X23" s="169">
        <f t="shared" ca="1" si="6"/>
        <v>0</v>
      </c>
      <c r="AB23" s="312" t="str">
        <f t="shared" si="7"/>
        <v>Cobalt</v>
      </c>
      <c r="AC23" s="169" t="str">
        <f t="shared" si="3"/>
        <v>Cobalt</v>
      </c>
      <c r="AD23" s="169" t="str">
        <f t="shared" si="4"/>
        <v>Hunan CNGR New Energy Science &amp; Technology Co., Ltd.</v>
      </c>
    </row>
    <row r="24" spans="1:30" s="169" customFormat="1" ht="76.5">
      <c r="A24" s="154" t="s">
        <v>153</v>
      </c>
      <c r="B24" s="302" t="s">
        <v>40</v>
      </c>
      <c r="C24" s="151" t="s">
        <v>18612</v>
      </c>
      <c r="D24" s="148"/>
      <c r="E24" s="148" t="str">
        <f ca="1">IF(ISERROR($V24),"",OFFSET('Smelter Look-up'!$D$4,$V24-4,0)&amp;"")</f>
        <v>CHINA</v>
      </c>
      <c r="F24" s="148" t="str">
        <f ca="1">IF(ISERROR($V24),"",OFFSET('Smelter Look-up'!$E$4,$V24-4,0))</f>
        <v>CID003404</v>
      </c>
      <c r="G24" s="148" t="str">
        <f ca="1">IF(C24=$X$4,"Enter smelter details",IF(ISERROR($V24),"",OFFSET('Smelter Look-up'!$F$4,$V24-4,0)))</f>
        <v>RMI</v>
      </c>
      <c r="H24" s="204">
        <f ca="1">IF(ISERROR($V24),"",OFFSET('Smelter Look-up'!$G$4,$V24-4,0))</f>
        <v>0</v>
      </c>
      <c r="I24" s="205" t="str">
        <f ca="1">IF(ISERROR($V24),"",OFFSET('Smelter Look-up'!$H$4,$V24-4,0))</f>
        <v>Changsha</v>
      </c>
      <c r="J24" s="205" t="str">
        <f ca="1">IF(ISERROR($V24),"",OFFSET('Smelter Look-up'!$I$4,$V24-4,0))</f>
        <v>Hunan Sheng</v>
      </c>
      <c r="K24" s="149"/>
      <c r="L24" s="149"/>
      <c r="M24" s="149"/>
      <c r="N24" s="149"/>
      <c r="O24" s="149"/>
      <c r="P24" s="207"/>
      <c r="Q24" s="150"/>
      <c r="R24" s="148" t="str">
        <f ca="1">IF(ISERROR($V24),"",OFFSET('Smelter Look-up'!$C$4,$V24-4,0)&amp;"")</f>
        <v>Hunan Yacheng New Energy Co., Ltd.</v>
      </c>
      <c r="S24" s="154" t="str">
        <f t="shared" ca="1" si="5"/>
        <v>CN</v>
      </c>
      <c r="T24" s="154" t="str">
        <f ca="1">IF(B24="","",IF(ISERROR(MATCH($J24,SorP!$B$1:$B$6261,0)),"",INDIRECT("'SorP'!$A$"&amp;MATCH($S24&amp;$J24,SorP!C:C,0))))</f>
        <v>CN-HN</v>
      </c>
      <c r="U24" s="167"/>
      <c r="V24" s="168">
        <f>IF(C24="",NA(),MATCH($B24&amp;$C24,'Smelter Look-up'!$J:$J,0))</f>
        <v>60</v>
      </c>
      <c r="X24" s="169">
        <f t="shared" ca="1" si="6"/>
        <v>0</v>
      </c>
      <c r="AB24" s="312" t="str">
        <f t="shared" si="7"/>
        <v>Cobalt</v>
      </c>
      <c r="AC24" s="169" t="str">
        <f t="shared" si="3"/>
        <v>Cobalt</v>
      </c>
      <c r="AD24" s="169" t="str">
        <f t="shared" si="4"/>
        <v>Hunan Yacheng New Energy Co., Ltd.</v>
      </c>
    </row>
    <row r="25" spans="1:30" s="169" customFormat="1" ht="51">
      <c r="A25" s="154" t="s">
        <v>156</v>
      </c>
      <c r="B25" s="302" t="s">
        <v>40</v>
      </c>
      <c r="C25" s="151" t="s">
        <v>19489</v>
      </c>
      <c r="D25" s="148"/>
      <c r="E25" s="148" t="str">
        <f ca="1">IF(ISERROR($V25),"",OFFSET('Smelter Look-up'!$D$4,$V25-4,0)&amp;"")</f>
        <v>UNITED KINGDOM OF GREAT BRITAIN AND NORTHERN IRELAND</v>
      </c>
      <c r="F25" s="148" t="str">
        <f ca="1">IF(ISERROR($V25),"",OFFSET('Smelter Look-up'!$E$4,$V25-4,0))</f>
        <v>CID003491</v>
      </c>
      <c r="G25" s="148" t="str">
        <f ca="1">IF(C25=$X$4,"Enter smelter details",IF(ISERROR($V25),"",OFFSET('Smelter Look-up'!$F$4,$V25-4,0)))</f>
        <v>RMI</v>
      </c>
      <c r="H25" s="204">
        <f ca="1">IF(ISERROR($V25),"",OFFSET('Smelter Look-up'!$G$4,$V25-4,0))</f>
        <v>0</v>
      </c>
      <c r="I25" s="205" t="str">
        <f ca="1">IF(ISERROR($V25),"",OFFSET('Smelter Look-up'!$H$4,$V25-4,0))</f>
        <v>Widnes</v>
      </c>
      <c r="J25" s="205" t="str">
        <f ca="1">IF(ISERROR($V25),"",OFFSET('Smelter Look-up'!$I$4,$V25-4,0))</f>
        <v>Cheshire West and Chester</v>
      </c>
      <c r="K25" s="149"/>
      <c r="L25" s="149"/>
      <c r="M25" s="149"/>
      <c r="N25" s="149"/>
      <c r="O25" s="149"/>
      <c r="P25" s="207"/>
      <c r="Q25" s="150"/>
      <c r="R25" s="148" t="str">
        <f ca="1">IF(ISERROR($V25),"",OFFSET('Smelter Look-up'!$C$4,$V25-4,0)&amp;"")</f>
        <v>ICoNiChem Widnes Ltd</v>
      </c>
      <c r="S25" s="154" t="str">
        <f t="shared" ca="1" si="5"/>
        <v>GB</v>
      </c>
      <c r="T25" s="154" t="str">
        <f ca="1">IF(B25="","",IF(ISERROR(MATCH($J25,SorP!$B$1:$B$6261,0)),"",INDIRECT("'SorP'!$A$"&amp;MATCH($S25&amp;$J25,SorP!C:C,0))))</f>
        <v>GB-CHW</v>
      </c>
      <c r="U25" s="167"/>
      <c r="V25" s="168">
        <f>IF(C25="",NA(),MATCH($B25&amp;$C25,'Smelter Look-up'!$J:$J,0))</f>
        <v>63</v>
      </c>
      <c r="X25" s="169">
        <f t="shared" ca="1" si="6"/>
        <v>0</v>
      </c>
      <c r="AB25" s="312" t="str">
        <f t="shared" si="7"/>
        <v>Cobalt</v>
      </c>
      <c r="AC25" s="169" t="str">
        <f t="shared" si="3"/>
        <v>Cobalt</v>
      </c>
      <c r="AD25" s="169" t="str">
        <f t="shared" si="4"/>
        <v>ICoNiChem Widnes Ltd</v>
      </c>
    </row>
    <row r="26" spans="1:30" s="169" customFormat="1" ht="102">
      <c r="A26" s="154" t="s">
        <v>11919</v>
      </c>
      <c r="B26" s="302" t="s">
        <v>40</v>
      </c>
      <c r="C26" s="151" t="s">
        <v>18159</v>
      </c>
      <c r="D26" s="148"/>
      <c r="E26" s="148" t="str">
        <f ca="1">IF(ISERROR($V26),"",OFFSET('Smelter Look-up'!$D$4,$V26-4,0)&amp;"")</f>
        <v>SOUTH AFRICA</v>
      </c>
      <c r="F26" s="148" t="str">
        <f ca="1">IF(ISERROR($V26),"",OFFSET('Smelter Look-up'!$E$4,$V26-4,0))</f>
        <v>CID004608</v>
      </c>
      <c r="G26" s="148" t="str">
        <f ca="1">IF(C26=$X$4,"Enter smelter details",IF(ISERROR($V26),"",OFFSET('Smelter Look-up'!$F$4,$V26-4,0)))</f>
        <v>RMI</v>
      </c>
      <c r="H26" s="204">
        <f ca="1">IF(ISERROR($V26),"",OFFSET('Smelter Look-up'!$G$4,$V26-4,0))</f>
        <v>0</v>
      </c>
      <c r="I26" s="205" t="str">
        <f ca="1">IF(ISERROR($V26),"",OFFSET('Smelter Look-up'!$H$4,$V26-4,0))</f>
        <v>Springs</v>
      </c>
      <c r="J26" s="205" t="str">
        <f ca="1">IF(ISERROR($V26),"",OFFSET('Smelter Look-up'!$I$4,$V26-4,0))</f>
        <v>Gauteng</v>
      </c>
      <c r="K26" s="149"/>
      <c r="L26" s="149"/>
      <c r="M26" s="149"/>
      <c r="N26" s="149"/>
      <c r="O26" s="149"/>
      <c r="P26" s="207"/>
      <c r="Q26" s="150"/>
      <c r="R26" s="148" t="str">
        <f ca="1">IF(ISERROR($V26),"",OFFSET('Smelter Look-up'!$C$4,$V26-4,0)&amp;"")</f>
        <v>Impala Platinum - Base Metal Refinery (BMR)</v>
      </c>
      <c r="S26" s="154" t="str">
        <f t="shared" ca="1" si="5"/>
        <v>ZA</v>
      </c>
      <c r="T26" s="154" t="str">
        <f ca="1">IF(B26="","",IF(ISERROR(MATCH($J26,SorP!$B$1:$B$6261,0)),"",INDIRECT("'SorP'!$A$"&amp;MATCH($S26&amp;$J26,SorP!C:C,0))))</f>
        <v>ZA-GP</v>
      </c>
      <c r="U26" s="167"/>
      <c r="V26" s="168">
        <f>IF(C26="",NA(),MATCH($B26&amp;$C26,'Smelter Look-up'!$J:$J,0))</f>
        <v>64</v>
      </c>
      <c r="X26" s="169">
        <f t="shared" ca="1" si="6"/>
        <v>0</v>
      </c>
      <c r="AB26" s="312" t="str">
        <f t="shared" si="7"/>
        <v>Cobalt</v>
      </c>
      <c r="AC26" s="169" t="str">
        <f t="shared" si="3"/>
        <v>Cobalt</v>
      </c>
      <c r="AD26" s="169" t="str">
        <f t="shared" si="4"/>
        <v>Impala Platinum - Base Metal Refinery (BMR)</v>
      </c>
    </row>
    <row r="27" spans="1:30" s="169" customFormat="1" ht="76.5">
      <c r="A27" s="154" t="s">
        <v>11922</v>
      </c>
      <c r="B27" s="302" t="s">
        <v>40</v>
      </c>
      <c r="C27" s="151" t="s">
        <v>18161</v>
      </c>
      <c r="D27" s="148"/>
      <c r="E27" s="148" t="str">
        <f ca="1">IF(ISERROR($V27),"",OFFSET('Smelter Look-up'!$D$4,$V27-4,0)&amp;"")</f>
        <v>SOUTH AFRICA</v>
      </c>
      <c r="F27" s="148" t="str">
        <f ca="1">IF(ISERROR($V27),"",OFFSET('Smelter Look-up'!$E$4,$V27-4,0))</f>
        <v>CID004614</v>
      </c>
      <c r="G27" s="148" t="str">
        <f ca="1">IF(C27=$X$4,"Enter smelter details",IF(ISERROR($V27),"",OFFSET('Smelter Look-up'!$F$4,$V27-4,0)))</f>
        <v>RMI</v>
      </c>
      <c r="H27" s="204">
        <f ca="1">IF(ISERROR($V27),"",OFFSET('Smelter Look-up'!$G$4,$V27-4,0))</f>
        <v>0</v>
      </c>
      <c r="I27" s="205" t="str">
        <f ca="1">IF(ISERROR($V27),"",OFFSET('Smelter Look-up'!$H$4,$V27-4,0))</f>
        <v>Rustenburg</v>
      </c>
      <c r="J27" s="205" t="str">
        <f ca="1">IF(ISERROR($V27),"",OFFSET('Smelter Look-up'!$I$4,$V27-4,0))</f>
        <v>North-West</v>
      </c>
      <c r="K27" s="149"/>
      <c r="L27" s="149"/>
      <c r="M27" s="149"/>
      <c r="N27" s="149"/>
      <c r="O27" s="149"/>
      <c r="P27" s="207"/>
      <c r="Q27" s="150"/>
      <c r="R27" s="148" t="str">
        <f ca="1">IF(ISERROR($V27),"",OFFSET('Smelter Look-up'!$C$4,$V27-4,0)&amp;"")</f>
        <v>Impala Platinum - Rustenburg Smelter</v>
      </c>
      <c r="S27" s="154" t="str">
        <f t="shared" ca="1" si="5"/>
        <v>ZA</v>
      </c>
      <c r="T27" s="154" t="str">
        <f ca="1">IF(B27="","",IF(ISERROR(MATCH($J27,SorP!$B$1:$B$6261,0)),"",INDIRECT("'SorP'!$A$"&amp;MATCH($S27&amp;$J27,SorP!C:C,0))))</f>
        <v>ZA-NW</v>
      </c>
      <c r="U27" s="167"/>
      <c r="V27" s="168">
        <f>IF(C27="",NA(),MATCH($B27&amp;$C27,'Smelter Look-up'!$J:$J,0))</f>
        <v>65</v>
      </c>
      <c r="X27" s="169">
        <f t="shared" ca="1" si="6"/>
        <v>0</v>
      </c>
      <c r="AB27" s="312" t="str">
        <f t="shared" si="7"/>
        <v>Cobalt</v>
      </c>
      <c r="AC27" s="169" t="str">
        <f t="shared" si="3"/>
        <v>Cobalt</v>
      </c>
      <c r="AD27" s="169" t="str">
        <f t="shared" si="4"/>
        <v>Impala Platinum - Rustenburg Smelter</v>
      </c>
    </row>
    <row r="28" spans="1:30" s="169" customFormat="1" ht="114.75">
      <c r="A28" s="154" t="s">
        <v>11926</v>
      </c>
      <c r="B28" s="302" t="s">
        <v>40</v>
      </c>
      <c r="C28" s="151" t="s">
        <v>11925</v>
      </c>
      <c r="D28" s="148"/>
      <c r="E28" s="148" t="str">
        <f ca="1">IF(ISERROR($V28),"",OFFSET('Smelter Look-up'!$D$4,$V28-4,0)&amp;"")</f>
        <v>CHINA</v>
      </c>
      <c r="F28" s="148" t="str">
        <f ca="1">IF(ISERROR($V28),"",OFFSET('Smelter Look-up'!$E$4,$V28-4,0))</f>
        <v>CID004707</v>
      </c>
      <c r="G28" s="148" t="str">
        <f ca="1">IF(C28=$X$4,"Enter smelter details",IF(ISERROR($V28),"",OFFSET('Smelter Look-up'!$F$4,$V28-4,0)))</f>
        <v>RMI</v>
      </c>
      <c r="H28" s="204">
        <f ca="1">IF(ISERROR($V28),"",OFFSET('Smelter Look-up'!$G$4,$V28-4,0))</f>
        <v>0</v>
      </c>
      <c r="I28" s="205" t="str">
        <f ca="1">IF(ISERROR($V28),"",OFFSET('Smelter Look-up'!$H$4,$V28-4,0))</f>
        <v>Jiangmen</v>
      </c>
      <c r="J28" s="205" t="str">
        <f ca="1">IF(ISERROR($V28),"",OFFSET('Smelter Look-up'!$I$4,$V28-4,0))</f>
        <v>Guangdong Sheng</v>
      </c>
      <c r="K28" s="149"/>
      <c r="L28" s="149"/>
      <c r="M28" s="149"/>
      <c r="N28" s="149"/>
      <c r="O28" s="149"/>
      <c r="P28" s="207"/>
      <c r="Q28" s="150"/>
      <c r="R28" s="148" t="str">
        <f ca="1">IF(ISERROR($V28),"",OFFSET('Smelter Look-up'!$C$4,$V28-4,0)&amp;"")</f>
        <v>Jiangmen Chancsun Umicore Industry Co.,Ltd</v>
      </c>
      <c r="S28" s="154" t="str">
        <f t="shared" ca="1" si="5"/>
        <v>CN</v>
      </c>
      <c r="T28" s="154" t="str">
        <f ca="1">IF(B28="","",IF(ISERROR(MATCH($J28,SorP!$B$1:$B$6261,0)),"",INDIRECT("'SorP'!$A$"&amp;MATCH($S28&amp;$J28,SorP!C:C,0))))</f>
        <v>CN-GD</v>
      </c>
      <c r="U28" s="167"/>
      <c r="V28" s="168">
        <f>IF(C28="",NA(),MATCH($B28&amp;$C28,'Smelter Look-up'!$J:$J,0))</f>
        <v>71</v>
      </c>
      <c r="X28" s="169">
        <f t="shared" ca="1" si="6"/>
        <v>0</v>
      </c>
      <c r="AB28" s="312" t="str">
        <f t="shared" si="7"/>
        <v>Cobalt</v>
      </c>
      <c r="AC28" s="169" t="str">
        <f t="shared" si="3"/>
        <v>Cobalt</v>
      </c>
      <c r="AD28" s="169" t="str">
        <f t="shared" si="4"/>
        <v>Jiangmen Chancsun Umicore Industry Co.,Ltd</v>
      </c>
    </row>
    <row r="29" spans="1:30" s="169" customFormat="1" ht="25.5">
      <c r="A29" s="154" t="s">
        <v>20359</v>
      </c>
      <c r="B29" s="302" t="s">
        <v>40</v>
      </c>
      <c r="C29" s="151" t="s">
        <v>20360</v>
      </c>
      <c r="D29" s="148"/>
      <c r="E29" s="148" t="s">
        <v>65</v>
      </c>
      <c r="F29" s="388" t="s">
        <v>20359</v>
      </c>
      <c r="G29" s="148" t="s">
        <v>12</v>
      </c>
      <c r="H29" s="204" t="str">
        <f ca="1">IF(ISERROR($V29),"",OFFSET('Smelter Look-up'!$G$4,$V29-4,0))</f>
        <v/>
      </c>
      <c r="I29" s="389" t="s">
        <v>105</v>
      </c>
      <c r="J29" s="389" t="s">
        <v>106</v>
      </c>
      <c r="K29" s="149"/>
      <c r="L29" s="149"/>
      <c r="M29" s="149"/>
      <c r="N29" s="149"/>
      <c r="O29" s="149"/>
      <c r="P29" s="207"/>
      <c r="Q29" s="150"/>
      <c r="R29" s="148" t="str">
        <f ca="1">IF(ISERROR($V29),"",OFFSET('Smelter Look-up'!$C$4,$V29-4,0)&amp;"")</f>
        <v/>
      </c>
      <c r="S29" s="154" t="str">
        <f t="shared" ca="1" si="5"/>
        <v>CN</v>
      </c>
      <c r="T29" s="154" t="str">
        <f ca="1">IF(B29="","",IF(ISERROR(MATCH($J29,SorP!$B$1:$B$6261,0)),"",INDIRECT("'SorP'!$A$"&amp;MATCH($S29&amp;$J29,SorP!C:C,0))))</f>
        <v>CN-JX</v>
      </c>
      <c r="U29" s="167"/>
      <c r="V29" s="168" t="e">
        <f>IF(C29="",NA(),MATCH($B29&amp;$C29,'Smelter Look-up'!$J:$J,0))</f>
        <v>#N/A</v>
      </c>
      <c r="X29" s="169">
        <f t="shared" si="6"/>
        <v>0</v>
      </c>
      <c r="AB29" s="312" t="str">
        <f t="shared" si="7"/>
        <v>Cobalt</v>
      </c>
      <c r="AC29" s="169" t="str">
        <f t="shared" si="3"/>
        <v>Cobalt</v>
      </c>
      <c r="AD29" s="169" t="str">
        <f t="shared" si="4"/>
        <v>Jiangxi Jiangwu Cobalt Industrial Co., Ltd.</v>
      </c>
    </row>
    <row r="30" spans="1:30" s="169" customFormat="1" ht="89.25">
      <c r="A30" s="154" t="s">
        <v>11799</v>
      </c>
      <c r="B30" s="302" t="s">
        <v>40</v>
      </c>
      <c r="C30" s="151" t="s">
        <v>11800</v>
      </c>
      <c r="D30" s="148"/>
      <c r="E30" s="148" t="str">
        <f ca="1">IF(ISERROR($V30),"",OFFSET('Smelter Look-up'!$D$4,$V30-4,0)&amp;"")</f>
        <v>CHINA</v>
      </c>
      <c r="F30" s="148" t="str">
        <f ca="1">IF(ISERROR($V30),"",OFFSET('Smelter Look-up'!$E$4,$V30-4,0))</f>
        <v>CID004003</v>
      </c>
      <c r="G30" s="148" t="str">
        <f ca="1">IF(C30=$X$4,"Enter smelter details",IF(ISERROR($V30),"",OFFSET('Smelter Look-up'!$F$4,$V30-4,0)))</f>
        <v>RMI</v>
      </c>
      <c r="H30" s="204">
        <f ca="1">IF(ISERROR($V30),"",OFFSET('Smelter Look-up'!$G$4,$V30-4,0))</f>
        <v>0</v>
      </c>
      <c r="I30" s="205" t="str">
        <f ca="1">IF(ISERROR($V30),"",OFFSET('Smelter Look-up'!$H$4,$V30-4,0))</f>
        <v>Ganzhou City</v>
      </c>
      <c r="J30" s="205" t="str">
        <f ca="1">IF(ISERROR($V30),"",OFFSET('Smelter Look-up'!$I$4,$V30-4,0))</f>
        <v>Jiangxi Sheng</v>
      </c>
      <c r="K30" s="149"/>
      <c r="L30" s="149"/>
      <c r="M30" s="149"/>
      <c r="N30" s="149"/>
      <c r="O30" s="149"/>
      <c r="P30" s="207"/>
      <c r="Q30" s="150"/>
      <c r="R30" s="148" t="str">
        <f ca="1">IF(ISERROR($V30),"",OFFSET('Smelter Look-up'!$C$4,$V30-4,0)&amp;"")</f>
        <v>Jiangxi Miracle Golden Tiger Cobalt Co. Ltd.</v>
      </c>
      <c r="S30" s="154" t="str">
        <f t="shared" ca="1" si="5"/>
        <v>CN</v>
      </c>
      <c r="T30" s="154" t="str">
        <f ca="1">IF(B30="","",IF(ISERROR(MATCH($J30,SorP!$B$1:$B$6261,0)),"",INDIRECT("'SorP'!$A$"&amp;MATCH($S30&amp;$J30,SorP!C:C,0))))</f>
        <v>CN-JX</v>
      </c>
      <c r="U30" s="167"/>
      <c r="V30" s="168">
        <f>IF(C30="",NA(),MATCH($B30&amp;$C30,'Smelter Look-up'!$J:$J,0))</f>
        <v>75</v>
      </c>
      <c r="X30" s="169">
        <f t="shared" ca="1" si="6"/>
        <v>0</v>
      </c>
      <c r="AB30" s="312" t="str">
        <f t="shared" si="7"/>
        <v>Cobalt</v>
      </c>
      <c r="AC30" s="169" t="str">
        <f t="shared" si="3"/>
        <v>Cobalt</v>
      </c>
      <c r="AD30" s="169" t="str">
        <f t="shared" si="4"/>
        <v>Jiangxi Miracle Golden Tiger Cobalt Co. Ltd.</v>
      </c>
    </row>
    <row r="31" spans="1:30" s="169" customFormat="1" ht="102">
      <c r="A31" s="154" t="s">
        <v>11929</v>
      </c>
      <c r="B31" s="302" t="s">
        <v>40</v>
      </c>
      <c r="C31" s="151" t="s">
        <v>11928</v>
      </c>
      <c r="D31" s="148"/>
      <c r="E31" s="148" t="str">
        <f ca="1">IF(ISERROR($V31),"",OFFSET('Smelter Look-up'!$D$4,$V31-4,0)&amp;"")</f>
        <v>CHINA</v>
      </c>
      <c r="F31" s="148" t="str">
        <f ca="1">IF(ISERROR($V31),"",OFFSET('Smelter Look-up'!$E$4,$V31-4,0))</f>
        <v>CID003676</v>
      </c>
      <c r="G31" s="148" t="str">
        <f ca="1">IF(C31=$X$4,"Enter smelter details",IF(ISERROR($V31),"",OFFSET('Smelter Look-up'!$F$4,$V31-4,0)))</f>
        <v>RMI</v>
      </c>
      <c r="H31" s="204">
        <f ca="1">IF(ISERROR($V31),"",OFFSET('Smelter Look-up'!$G$4,$V31-4,0))</f>
        <v>0</v>
      </c>
      <c r="I31" s="205" t="str">
        <f ca="1">IF(ISERROR($V31),"",OFFSET('Smelter Look-up'!$H$4,$V31-4,0))</f>
        <v>Yichun City</v>
      </c>
      <c r="J31" s="205" t="str">
        <f ca="1">IF(ISERROR($V31),"",OFFSET('Smelter Look-up'!$I$4,$V31-4,0))</f>
        <v>Jiangxi Sheng</v>
      </c>
      <c r="K31" s="149"/>
      <c r="L31" s="149"/>
      <c r="M31" s="149"/>
      <c r="N31" s="149"/>
      <c r="O31" s="149"/>
      <c r="P31" s="207"/>
      <c r="Q31" s="150"/>
      <c r="R31" s="148" t="str">
        <f ca="1">IF(ISERROR($V31),"",OFFSET('Smelter Look-up'!$C$4,$V31-4,0)&amp;"")</f>
        <v>Jiangxi Ruida New Energy Technology Co., Ltd.</v>
      </c>
      <c r="S31" s="154" t="str">
        <f t="shared" ca="1" si="5"/>
        <v>CN</v>
      </c>
      <c r="T31" s="154" t="str">
        <f ca="1">IF(B31="","",IF(ISERROR(MATCH($J31,SorP!$B$1:$B$6261,0)),"",INDIRECT("'SorP'!$A$"&amp;MATCH($S31&amp;$J31,SorP!C:C,0))))</f>
        <v>CN-JX</v>
      </c>
      <c r="U31" s="167"/>
      <c r="V31" s="168">
        <f>IF(C31="",NA(),MATCH($B31&amp;$C31,'Smelter Look-up'!$J:$J,0))</f>
        <v>77</v>
      </c>
      <c r="X31" s="169">
        <f t="shared" ca="1" si="6"/>
        <v>0</v>
      </c>
      <c r="AB31" s="312" t="str">
        <f t="shared" si="7"/>
        <v>Cobalt</v>
      </c>
      <c r="AC31" s="169" t="str">
        <f t="shared" si="3"/>
        <v>Cobalt</v>
      </c>
      <c r="AD31" s="169" t="str">
        <f t="shared" si="4"/>
        <v>Jiangxi Ruida New Energy Technology Co., Ltd.</v>
      </c>
    </row>
    <row r="32" spans="1:30" s="169" customFormat="1" ht="102">
      <c r="A32" s="154" t="s">
        <v>18616</v>
      </c>
      <c r="B32" s="302" t="s">
        <v>40</v>
      </c>
      <c r="C32" s="151" t="s">
        <v>18615</v>
      </c>
      <c r="D32" s="148"/>
      <c r="E32" s="148" t="str">
        <f ca="1">IF(ISERROR($V32),"",OFFSET('Smelter Look-up'!$D$4,$V32-4,0)&amp;"")</f>
        <v>TAIWAN, PROVINCE OF CHINA</v>
      </c>
      <c r="F32" s="148" t="str">
        <f ca="1">IF(ISERROR($V32),"",OFFSET('Smelter Look-up'!$E$4,$V32-4,0))</f>
        <v>CID005013</v>
      </c>
      <c r="G32" s="148" t="str">
        <f ca="1">IF(C32=$X$4,"Enter smelter details",IF(ISERROR($V32),"",OFFSET('Smelter Look-up'!$F$4,$V32-4,0)))</f>
        <v>RMI</v>
      </c>
      <c r="H32" s="204">
        <f ca="1">IF(ISERROR($V32),"",OFFSET('Smelter Look-up'!$G$4,$V32-4,0))</f>
        <v>0</v>
      </c>
      <c r="I32" s="205" t="str">
        <f ca="1">IF(ISERROR($V32),"",OFFSET('Smelter Look-up'!$H$4,$V32-4,0))</f>
        <v>Fangliao Township</v>
      </c>
      <c r="J32" s="205" t="str">
        <f ca="1">IF(ISERROR($V32),"",OFFSET('Smelter Look-up'!$I$4,$V32-4,0))</f>
        <v>Pingtung</v>
      </c>
      <c r="K32" s="149"/>
      <c r="L32" s="149"/>
      <c r="M32" s="149"/>
      <c r="N32" s="149"/>
      <c r="O32" s="149"/>
      <c r="P32" s="207"/>
      <c r="Q32" s="150"/>
      <c r="R32" s="148" t="str">
        <f ca="1">IF(ISERROR($V32),"",OFFSET('Smelter Look-up'!$C$4,$V32-4,0)&amp;"")</f>
        <v>Jing Yuan Tungsten Technology Co., Ltd.</v>
      </c>
      <c r="S32" s="154" t="str">
        <f t="shared" ca="1" si="5"/>
        <v>TW</v>
      </c>
      <c r="T32" s="154" t="str">
        <f ca="1">IF(B32="","",IF(ISERROR(MATCH($J32,SorP!$B$1:$B$6261,0)),"",INDIRECT("'SorP'!$A$"&amp;MATCH($S32&amp;$J32,SorP!C:C,0))))</f>
        <v>TW-PIF</v>
      </c>
      <c r="U32" s="167"/>
      <c r="V32" s="168">
        <f>IF(C32="",NA(),MATCH($B32&amp;$C32,'Smelter Look-up'!$J:$J,0))</f>
        <v>78</v>
      </c>
      <c r="X32" s="169">
        <f t="shared" ca="1" si="6"/>
        <v>0</v>
      </c>
      <c r="AB32" s="312" t="str">
        <f t="shared" si="7"/>
        <v>Cobalt</v>
      </c>
      <c r="AC32" s="169" t="str">
        <f t="shared" si="3"/>
        <v>Cobalt</v>
      </c>
      <c r="AD32" s="169" t="str">
        <f t="shared" si="4"/>
        <v>Jing Yuan Tungsten Technology Co., Ltd.</v>
      </c>
    </row>
    <row r="33" spans="1:30" s="169" customFormat="1" ht="51">
      <c r="A33" s="154" t="s">
        <v>167</v>
      </c>
      <c r="B33" s="302" t="s">
        <v>40</v>
      </c>
      <c r="C33" s="151" t="s">
        <v>166</v>
      </c>
      <c r="D33" s="148"/>
      <c r="E33" s="148" t="str">
        <f ca="1">IF(ISERROR($V33),"",OFFSET('Smelter Look-up'!$D$4,$V33-4,0)&amp;"")</f>
        <v>CHINA</v>
      </c>
      <c r="F33" s="148" t="str">
        <f ca="1">IF(ISERROR($V33),"",OFFSET('Smelter Look-up'!$E$4,$V33-4,0))</f>
        <v>CID003378</v>
      </c>
      <c r="G33" s="148" t="str">
        <f ca="1">IF(C33=$X$4,"Enter smelter details",IF(ISERROR($V33),"",OFFSET('Smelter Look-up'!$F$4,$V33-4,0)))</f>
        <v>RMI</v>
      </c>
      <c r="H33" s="204">
        <f ca="1">IF(ISERROR($V33),"",OFFSET('Smelter Look-up'!$G$4,$V33-4,0))</f>
        <v>0</v>
      </c>
      <c r="I33" s="205" t="str">
        <f ca="1">IF(ISERROR($V33),"",OFFSET('Smelter Look-up'!$H$4,$V33-4,0))</f>
        <v>Jingmen</v>
      </c>
      <c r="J33" s="205" t="str">
        <f ca="1">IF(ISERROR($V33),"",OFFSET('Smelter Look-up'!$I$4,$V33-4,0))</f>
        <v>Hubei Sheng</v>
      </c>
      <c r="K33" s="149"/>
      <c r="L33" s="149"/>
      <c r="M33" s="149"/>
      <c r="N33" s="149"/>
      <c r="O33" s="149"/>
      <c r="P33" s="207"/>
      <c r="Q33" s="150"/>
      <c r="R33" s="148" t="str">
        <f ca="1">IF(ISERROR($V33),"",OFFSET('Smelter Look-up'!$C$4,$V33-4,0)&amp;"")</f>
        <v>Jingmen GEM Co., Ltd.</v>
      </c>
      <c r="S33" s="154" t="str">
        <f t="shared" ca="1" si="5"/>
        <v>CN</v>
      </c>
      <c r="T33" s="154" t="str">
        <f ca="1">IF(B33="","",IF(ISERROR(MATCH($J33,SorP!$B$1:$B$6261,0)),"",INDIRECT("'SorP'!$A$"&amp;MATCH($S33&amp;$J33,SorP!C:C,0))))</f>
        <v>CN-HB</v>
      </c>
      <c r="U33" s="167"/>
      <c r="V33" s="168">
        <f>IF(C33="",NA(),MATCH($B33&amp;$C33,'Smelter Look-up'!$J:$J,0))</f>
        <v>79</v>
      </c>
      <c r="X33" s="169">
        <f t="shared" ca="1" si="6"/>
        <v>0</v>
      </c>
      <c r="AB33" s="312" t="str">
        <f t="shared" si="7"/>
        <v>Cobalt</v>
      </c>
      <c r="AC33" s="169" t="str">
        <f t="shared" si="3"/>
        <v>Cobalt</v>
      </c>
      <c r="AD33" s="169" t="str">
        <f t="shared" si="4"/>
        <v>Jingmen GEM Co., Ltd.</v>
      </c>
    </row>
    <row r="34" spans="1:30" s="169" customFormat="1" ht="63.75">
      <c r="A34" s="154" t="s">
        <v>176</v>
      </c>
      <c r="B34" s="302" t="s">
        <v>40</v>
      </c>
      <c r="C34" s="151" t="s">
        <v>175</v>
      </c>
      <c r="D34" s="148"/>
      <c r="E34" s="148" t="str">
        <f ca="1">IF(ISERROR($V34),"",OFFSET('Smelter Look-up'!$D$4,$V34-4,0)&amp;"")</f>
        <v>CONGO, DEMOCRATIC REPUBLIC OF THE</v>
      </c>
      <c r="F34" s="148" t="str">
        <f ca="1">IF(ISERROR($V34),"",OFFSET('Smelter Look-up'!$E$4,$V34-4,0))</f>
        <v>CID003261</v>
      </c>
      <c r="G34" s="148" t="str">
        <f ca="1">IF(C34=$X$4,"Enter smelter details",IF(ISERROR($V34),"",OFFSET('Smelter Look-up'!$F$4,$V34-4,0)))</f>
        <v>RMI</v>
      </c>
      <c r="H34" s="204">
        <f ca="1">IF(ISERROR($V34),"",OFFSET('Smelter Look-up'!$G$4,$V34-4,0))</f>
        <v>0</v>
      </c>
      <c r="I34" s="205" t="str">
        <f ca="1">IF(ISERROR($V34),"",OFFSET('Smelter Look-up'!$H$4,$V34-4,0))</f>
        <v>Kolwezi</v>
      </c>
      <c r="J34" s="205" t="str">
        <f ca="1">IF(ISERROR($V34),"",OFFSET('Smelter Look-up'!$I$4,$V34-4,0))</f>
        <v>Lualaba</v>
      </c>
      <c r="K34" s="149"/>
      <c r="L34" s="149"/>
      <c r="M34" s="149"/>
      <c r="N34" s="149"/>
      <c r="O34" s="149"/>
      <c r="P34" s="207"/>
      <c r="Q34" s="150"/>
      <c r="R34" s="148" t="str">
        <f ca="1">IF(ISERROR($V34),"",OFFSET('Smelter Look-up'!$C$4,$V34-4,0)&amp;"")</f>
        <v>Kamoto Copper Company</v>
      </c>
      <c r="S34" s="154" t="str">
        <f t="shared" ca="1" si="5"/>
        <v>CD</v>
      </c>
      <c r="T34" s="154" t="str">
        <f ca="1">IF(B34="","",IF(ISERROR(MATCH($J34,SorP!$B$1:$B$6261,0)),"",INDIRECT("'SorP'!$A$"&amp;MATCH($S34&amp;$J34,SorP!C:C,0))))</f>
        <v>CD-LU</v>
      </c>
      <c r="U34" s="167"/>
      <c r="V34" s="168">
        <f>IF(C34="",NA(),MATCH($B34&amp;$C34,'Smelter Look-up'!$J:$J,0))</f>
        <v>81</v>
      </c>
      <c r="X34" s="169">
        <f t="shared" ca="1" si="6"/>
        <v>0</v>
      </c>
      <c r="AB34" s="312" t="str">
        <f t="shared" si="7"/>
        <v>Cobalt</v>
      </c>
      <c r="AC34" s="169" t="str">
        <f t="shared" si="3"/>
        <v>Cobalt</v>
      </c>
      <c r="AD34" s="169" t="str">
        <f t="shared" si="4"/>
        <v>Kamoto Copper Company</v>
      </c>
    </row>
    <row r="35" spans="1:30" s="169" customFormat="1" ht="38.25">
      <c r="A35" s="154" t="s">
        <v>11866</v>
      </c>
      <c r="B35" s="302" t="s">
        <v>40</v>
      </c>
      <c r="C35" s="151" t="s">
        <v>11865</v>
      </c>
      <c r="D35" s="148"/>
      <c r="E35" s="148" t="str">
        <f ca="1">IF(ISERROR($V35),"",OFFSET('Smelter Look-up'!$D$4,$V35-4,0)&amp;"")</f>
        <v>CONGO, DEMOCRATIC REPUBLIC OF THE</v>
      </c>
      <c r="F35" s="148" t="str">
        <f ca="1">IF(ISERROR($V35),"",OFFSET('Smelter Look-up'!$E$4,$V35-4,0))</f>
        <v>CID003587</v>
      </c>
      <c r="G35" s="148" t="str">
        <f ca="1">IF(C35=$X$4,"Enter smelter details",IF(ISERROR($V35),"",OFFSET('Smelter Look-up'!$F$4,$V35-4,0)))</f>
        <v>RMI</v>
      </c>
      <c r="H35" s="204">
        <f ca="1">IF(ISERROR($V35),"",OFFSET('Smelter Look-up'!$G$4,$V35-4,0))</f>
        <v>0</v>
      </c>
      <c r="I35" s="205" t="str">
        <f ca="1">IF(ISERROR($V35),"",OFFSET('Smelter Look-up'!$H$4,$V35-4,0))</f>
        <v>Kolwezi</v>
      </c>
      <c r="J35" s="205" t="str">
        <f ca="1">IF(ISERROR($V35),"",OFFSET('Smelter Look-up'!$I$4,$V35-4,0))</f>
        <v>Lualaba</v>
      </c>
      <c r="K35" s="149"/>
      <c r="L35" s="149"/>
      <c r="M35" s="149"/>
      <c r="N35" s="149"/>
      <c r="O35" s="149"/>
      <c r="P35" s="207"/>
      <c r="Q35" s="150"/>
      <c r="R35" s="148" t="str">
        <f ca="1">IF(ISERROR($V35),"",OFFSET('Smelter Look-up'!$C$4,$V35-4,0)&amp;"")</f>
        <v>Kisanfu Mining (Kimin)</v>
      </c>
      <c r="S35" s="154" t="str">
        <f t="shared" ca="1" si="5"/>
        <v>CD</v>
      </c>
      <c r="T35" s="154" t="str">
        <f ca="1">IF(B35="","",IF(ISERROR(MATCH($J35,SorP!$B$1:$B$6261,0)),"",INDIRECT("'SorP'!$A$"&amp;MATCH($S35&amp;$J35,SorP!C:C,0))))</f>
        <v>CD-LU</v>
      </c>
      <c r="U35" s="167"/>
      <c r="V35" s="168">
        <f>IF(C35="",NA(),MATCH($B35&amp;$C35,'Smelter Look-up'!$J:$J,0))</f>
        <v>86</v>
      </c>
      <c r="X35" s="169">
        <f t="shared" ca="1" si="6"/>
        <v>0</v>
      </c>
      <c r="AB35" s="312" t="str">
        <f t="shared" si="7"/>
        <v>Cobalt</v>
      </c>
      <c r="AC35" s="169" t="str">
        <f t="shared" si="3"/>
        <v>Cobalt</v>
      </c>
      <c r="AD35" s="169" t="str">
        <f t="shared" si="4"/>
        <v>Kisanfu Mining (Kimin)</v>
      </c>
    </row>
    <row r="36" spans="1:30" s="169" customFormat="1" ht="178.5">
      <c r="A36" s="154" t="s">
        <v>181</v>
      </c>
      <c r="B36" s="302" t="s">
        <v>40</v>
      </c>
      <c r="C36" s="151" t="s">
        <v>11867</v>
      </c>
      <c r="D36" s="148"/>
      <c r="E36" s="148" t="str">
        <f ca="1">IF(ISERROR($V36),"",OFFSET('Smelter Look-up'!$D$4,$V36-4,0)&amp;"")</f>
        <v>CONGO, DEMOCRATIC REPUBLIC OF THE</v>
      </c>
      <c r="F36" s="148" t="str">
        <f ca="1">IF(ISERROR($V36),"",OFFSET('Smelter Look-up'!$E$4,$V36-4,0))</f>
        <v>CID003275</v>
      </c>
      <c r="G36" s="148" t="str">
        <f ca="1">IF(C36=$X$4,"Enter smelter details",IF(ISERROR($V36),"",OFFSET('Smelter Look-up'!$F$4,$V36-4,0)))</f>
        <v>RMI</v>
      </c>
      <c r="H36" s="204">
        <f ca="1">IF(ISERROR($V36),"",OFFSET('Smelter Look-up'!$G$4,$V36-4,0))</f>
        <v>0</v>
      </c>
      <c r="I36" s="205" t="str">
        <f ca="1">IF(ISERROR($V36),"",OFFSET('Smelter Look-up'!$H$4,$V36-4,0))</f>
        <v>Lubumbashi</v>
      </c>
      <c r="J36" s="205" t="str">
        <f ca="1">IF(ISERROR($V36),"",OFFSET('Smelter Look-up'!$I$4,$V36-4,0))</f>
        <v>Haut-Katanga</v>
      </c>
      <c r="K36" s="149"/>
      <c r="L36" s="149"/>
      <c r="M36" s="149"/>
      <c r="N36" s="149"/>
      <c r="O36" s="149"/>
      <c r="P36" s="207"/>
      <c r="Q36" s="150"/>
      <c r="R36" s="148" t="str">
        <f ca="1">IF(ISERROR($V36),"",OFFSET('Smelter Look-up'!$C$4,$V36-4,0)&amp;"")</f>
        <v>La Compagnie de Traitement des Rejets de Kingamyambo S.A. (Metalkol S.A.)</v>
      </c>
      <c r="S36" s="154" t="str">
        <f t="shared" ca="1" si="5"/>
        <v>CD</v>
      </c>
      <c r="T36" s="154" t="str">
        <f ca="1">IF(B36="","",IF(ISERROR(MATCH($J36,SorP!$B$1:$B$6261,0)),"",INDIRECT("'SorP'!$A$"&amp;MATCH($S36&amp;$J36,SorP!C:C,0))))</f>
        <v>CD-HK</v>
      </c>
      <c r="U36" s="167"/>
      <c r="V36" s="168">
        <f>IF(C36="",NA(),MATCH($B36&amp;$C36,'Smelter Look-up'!$J:$J,0))</f>
        <v>89</v>
      </c>
      <c r="X36" s="169">
        <f t="shared" ca="1" si="6"/>
        <v>0</v>
      </c>
      <c r="AB36" s="312" t="str">
        <f t="shared" si="7"/>
        <v>Cobalt</v>
      </c>
      <c r="AC36" s="169" t="str">
        <f t="shared" si="3"/>
        <v>Cobalt</v>
      </c>
      <c r="AD36" s="169" t="str">
        <f t="shared" si="4"/>
        <v>La Compagnie de Traitement des Rejets de Kingamyambo S.A. (Metalkol S.A.)</v>
      </c>
    </row>
    <row r="37" spans="1:30" s="169" customFormat="1" ht="153">
      <c r="A37" s="154" t="s">
        <v>183</v>
      </c>
      <c r="B37" s="302" t="s">
        <v>40</v>
      </c>
      <c r="C37" s="151" t="s">
        <v>182</v>
      </c>
      <c r="D37" s="148"/>
      <c r="E37" s="148" t="str">
        <f ca="1">IF(ISERROR($V37),"",OFFSET('Smelter Look-up'!$D$4,$V37-4,0)&amp;"")</f>
        <v>CHINA</v>
      </c>
      <c r="F37" s="148" t="str">
        <f ca="1">IF(ISERROR($V37),"",OFFSET('Smelter Look-up'!$E$4,$V37-4,0))</f>
        <v>CID003210</v>
      </c>
      <c r="G37" s="148" t="str">
        <f ca="1">IF(C37=$X$4,"Enter smelter details",IF(ISERROR($V37),"",OFFSET('Smelter Look-up'!$F$4,$V37-4,0)))</f>
        <v>RMI</v>
      </c>
      <c r="H37" s="204">
        <f ca="1">IF(ISERROR($V37),"",OFFSET('Smelter Look-up'!$G$4,$V37-4,0))</f>
        <v>0</v>
      </c>
      <c r="I37" s="205" t="str">
        <f ca="1">IF(ISERROR($V37),"",OFFSET('Smelter Look-up'!$H$4,$V37-4,0))</f>
        <v>Lanzhou</v>
      </c>
      <c r="J37" s="205" t="str">
        <f ca="1">IF(ISERROR($V37),"",OFFSET('Smelter Look-up'!$I$4,$V37-4,0))</f>
        <v>Gansu Sheng</v>
      </c>
      <c r="K37" s="149"/>
      <c r="L37" s="149"/>
      <c r="M37" s="149"/>
      <c r="N37" s="149"/>
      <c r="O37" s="149"/>
      <c r="P37" s="207"/>
      <c r="Q37" s="150"/>
      <c r="R37" s="148" t="str">
        <f ca="1">IF(ISERROR($V37),"",OFFSET('Smelter Look-up'!$C$4,$V37-4,0)&amp;"")</f>
        <v>Lanzhou Jinchuan Advanced Materials Technology Co., Ltd.</v>
      </c>
      <c r="S37" s="154" t="str">
        <f t="shared" ca="1" si="5"/>
        <v>CN</v>
      </c>
      <c r="T37" s="154" t="str">
        <f ca="1">IF(B37="","",IF(ISERROR(MATCH($J37,SorP!$B$1:$B$6261,0)),"",INDIRECT("'SorP'!$A$"&amp;MATCH($S37&amp;$J37,SorP!C:C,0))))</f>
        <v>CN-GS</v>
      </c>
      <c r="U37" s="167"/>
      <c r="V37" s="168">
        <f>IF(C37="",NA(),MATCH($B37&amp;$C37,'Smelter Look-up'!$J:$J,0))</f>
        <v>93</v>
      </c>
      <c r="X37" s="169">
        <f t="shared" ca="1" si="6"/>
        <v>0</v>
      </c>
      <c r="AB37" s="312" t="str">
        <f t="shared" si="7"/>
        <v>Cobalt</v>
      </c>
      <c r="AC37" s="169" t="str">
        <f t="shared" si="3"/>
        <v>Cobalt</v>
      </c>
      <c r="AD37" s="169" t="str">
        <f t="shared" si="4"/>
        <v>Lanzhou Jinchuan Advanced Materials Technology Co., Ltd.</v>
      </c>
    </row>
    <row r="38" spans="1:30" s="169" customFormat="1" ht="25.5">
      <c r="A38" s="154" t="s">
        <v>11868</v>
      </c>
      <c r="B38" s="302" t="s">
        <v>40</v>
      </c>
      <c r="C38" s="151" t="s">
        <v>20361</v>
      </c>
      <c r="D38" s="148"/>
      <c r="E38" s="148" t="s">
        <v>76</v>
      </c>
      <c r="F38" s="388" t="s">
        <v>11868</v>
      </c>
      <c r="G38" s="148" t="s">
        <v>12</v>
      </c>
      <c r="H38" s="204" t="str">
        <f ca="1">IF(ISERROR($V38),"",OFFSET('Smelter Look-up'!$G$4,$V38-4,0))</f>
        <v/>
      </c>
      <c r="I38" s="389" t="s">
        <v>11932</v>
      </c>
      <c r="J38" s="389" t="s">
        <v>10871</v>
      </c>
      <c r="K38" s="149"/>
      <c r="L38" s="149"/>
      <c r="M38" s="149"/>
      <c r="N38" s="149"/>
      <c r="O38" s="149"/>
      <c r="P38" s="207"/>
      <c r="Q38" s="150"/>
      <c r="R38" s="148" t="str">
        <f ca="1">IF(ISERROR($V38),"",OFFSET('Smelter Look-up'!$C$4,$V38-4,0)&amp;"")</f>
        <v/>
      </c>
      <c r="S38" s="154" t="str">
        <f t="shared" ca="1" si="5"/>
        <v>TW</v>
      </c>
      <c r="T38" s="154" t="str">
        <f ca="1">IF(B38="","",IF(ISERROR(MATCH($J38,SorP!$B$1:$B$6261,0)),"",INDIRECT("'SorP'!$A$"&amp;MATCH($S38&amp;$J38,SorP!C:C,0))))</f>
        <v>TW-ILA</v>
      </c>
      <c r="U38" s="167"/>
      <c r="V38" s="168" t="e">
        <f>IF(C38="",NA(),MATCH($B38&amp;$C38,'Smelter Look-up'!$J:$J,0))</f>
        <v>#N/A</v>
      </c>
      <c r="X38" s="169">
        <f t="shared" si="6"/>
        <v>0</v>
      </c>
      <c r="AB38" s="312" t="str">
        <f t="shared" si="7"/>
        <v>Cobalt</v>
      </c>
      <c r="AC38" s="169" t="str">
        <f t="shared" si="3"/>
        <v>Cobalt</v>
      </c>
      <c r="AD38" s="169" t="str">
        <f t="shared" si="4"/>
        <v>Lianyou Advanced Materials Co., Ltd.</v>
      </c>
    </row>
    <row r="39" spans="1:30" s="169" customFormat="1" ht="51">
      <c r="A39" s="154" t="s">
        <v>203</v>
      </c>
      <c r="B39" s="302" t="s">
        <v>40</v>
      </c>
      <c r="C39" s="151" t="s">
        <v>202</v>
      </c>
      <c r="D39" s="148"/>
      <c r="E39" s="148" t="str">
        <f ca="1">IF(ISERROR($V39),"",OFFSET('Smelter Look-up'!$D$4,$V39-4,0)&amp;"")</f>
        <v>TAIWAN, PROVINCE OF CHINA</v>
      </c>
      <c r="F39" s="148" t="str">
        <f ca="1">IF(ISERROR($V39),"",OFFSET('Smelter Look-up'!$E$4,$V39-4,0))</f>
        <v>CID003534</v>
      </c>
      <c r="G39" s="148" t="str">
        <f ca="1">IF(C39=$X$4,"Enter smelter details",IF(ISERROR($V39),"",OFFSET('Smelter Look-up'!$F$4,$V39-4,0)))</f>
        <v>RMI</v>
      </c>
      <c r="H39" s="204">
        <f ca="1">IF(ISERROR($V39),"",OFFSET('Smelter Look-up'!$G$4,$V39-4,0))</f>
        <v>0</v>
      </c>
      <c r="I39" s="205" t="str">
        <f ca="1">IF(ISERROR($V39),"",OFFSET('Smelter Look-up'!$H$4,$V39-4,0))</f>
        <v>Taoyuan</v>
      </c>
      <c r="J39" s="205" t="str">
        <f ca="1">IF(ISERROR($V39),"",OFFSET('Smelter Look-up'!$I$4,$V39-4,0))</f>
        <v>Taoyuan</v>
      </c>
      <c r="K39" s="149"/>
      <c r="L39" s="149"/>
      <c r="M39" s="149"/>
      <c r="N39" s="149"/>
      <c r="O39" s="149"/>
      <c r="P39" s="207"/>
      <c r="Q39" s="150"/>
      <c r="R39" s="148" t="str">
        <f ca="1">IF(ISERROR($V39),"",OFFSET('Smelter Look-up'!$C$4,$V39-4,0)&amp;"")</f>
        <v>Mechema Taiwan Plant 2</v>
      </c>
      <c r="S39" s="154" t="str">
        <f t="shared" ca="1" si="5"/>
        <v>TW</v>
      </c>
      <c r="T39" s="154" t="str">
        <f ca="1">IF(B39="","",IF(ISERROR(MATCH($J39,SorP!$B$1:$B$6261,0)),"",INDIRECT("'SorP'!$A$"&amp;MATCH($S39&amp;$J39,SorP!C:C,0))))</f>
        <v>TW-TAO</v>
      </c>
      <c r="U39" s="167"/>
      <c r="V39" s="168">
        <f>IF(C39="",NA(),MATCH($B39&amp;$C39,'Smelter Look-up'!$J:$J,0))</f>
        <v>104</v>
      </c>
      <c r="X39" s="169">
        <f t="shared" ca="1" si="6"/>
        <v>0</v>
      </c>
      <c r="AB39" s="312" t="str">
        <f t="shared" si="7"/>
        <v>Cobalt</v>
      </c>
      <c r="AC39" s="169" t="str">
        <f t="shared" si="3"/>
        <v>Cobalt</v>
      </c>
      <c r="AD39" s="169" t="str">
        <f t="shared" si="4"/>
        <v>Mechema Taiwan Plant 2</v>
      </c>
    </row>
    <row r="40" spans="1:30" s="169" customFormat="1" ht="20.25">
      <c r="A40" s="154" t="s">
        <v>20362</v>
      </c>
      <c r="B40" s="302" t="s">
        <v>40</v>
      </c>
      <c r="C40" s="151" t="s">
        <v>20363</v>
      </c>
      <c r="D40" s="148"/>
      <c r="E40" s="148" t="s">
        <v>71</v>
      </c>
      <c r="F40" s="388" t="s">
        <v>20362</v>
      </c>
      <c r="G40" s="148" t="s">
        <v>12</v>
      </c>
      <c r="H40" s="204" t="str">
        <f ca="1">IF(ISERROR($V40),"",OFFSET('Smelter Look-up'!$G$4,$V40-4,0))</f>
        <v/>
      </c>
      <c r="I40" s="389" t="s">
        <v>20381</v>
      </c>
      <c r="J40" s="389" t="s">
        <v>215</v>
      </c>
      <c r="K40" s="149"/>
      <c r="L40" s="149"/>
      <c r="M40" s="149"/>
      <c r="N40" s="149"/>
      <c r="O40" s="149"/>
      <c r="P40" s="207"/>
      <c r="Q40" s="150"/>
      <c r="R40" s="148" t="str">
        <f ca="1">IF(ISERROR($V40),"",OFFSET('Smelter Look-up'!$C$4,$V40-4,0)&amp;"")</f>
        <v/>
      </c>
      <c r="S40" s="154" t="str">
        <f t="shared" ca="1" si="5"/>
        <v>MA</v>
      </c>
      <c r="T40" s="154" t="str">
        <f ca="1">IF(B40="","",IF(ISERROR(MATCH($J40,SorP!$B$1:$B$6261,0)),"",INDIRECT("'SorP'!$A$"&amp;MATCH($S40&amp;$J40,SorP!C:C,0))))</f>
        <v>MA-08</v>
      </c>
      <c r="U40" s="167"/>
      <c r="V40" s="168" t="e">
        <f>IF(C40="",NA(),MATCH($B40&amp;$C40,'Smelter Look-up'!$J:$J,0))</f>
        <v>#N/A</v>
      </c>
      <c r="X40" s="169">
        <f t="shared" si="6"/>
        <v>0</v>
      </c>
      <c r="AB40" s="312" t="str">
        <f t="shared" si="7"/>
        <v>Cobalt</v>
      </c>
      <c r="AC40" s="169" t="str">
        <f t="shared" si="3"/>
        <v>Cobalt</v>
      </c>
      <c r="AD40" s="169" t="str">
        <f t="shared" si="4"/>
        <v>Mine de Bou-Azzer</v>
      </c>
    </row>
    <row r="41" spans="1:30" s="169" customFormat="1" ht="38.25">
      <c r="A41" s="154" t="s">
        <v>18618</v>
      </c>
      <c r="B41" s="302" t="s">
        <v>40</v>
      </c>
      <c r="C41" s="151" t="s">
        <v>18172</v>
      </c>
      <c r="D41" s="148"/>
      <c r="E41" s="148" t="str">
        <f ca="1">IF(ISERROR($V41),"",OFFSET('Smelter Look-up'!$D$4,$V41-4,0)&amp;"")</f>
        <v>CONGO, DEMOCRATIC REPUBLIC OF THE</v>
      </c>
      <c r="F41" s="148" t="str">
        <f ca="1">IF(ISERROR($V41),"",OFFSET('Smelter Look-up'!$E$4,$V41-4,0))</f>
        <v>CID005060</v>
      </c>
      <c r="G41" s="148" t="str">
        <f ca="1">IF(C41=$X$4,"Enter smelter details",IF(ISERROR($V41),"",OFFSET('Smelter Look-up'!$F$4,$V41-4,0)))</f>
        <v>RMI</v>
      </c>
      <c r="H41" s="204">
        <f ca="1">IF(ISERROR($V41),"",OFFSET('Smelter Look-up'!$G$4,$V41-4,0))</f>
        <v>0</v>
      </c>
      <c r="I41" s="205" t="str">
        <f ca="1">IF(ISERROR($V41),"",OFFSET('Smelter Look-up'!$H$4,$V41-4,0))</f>
        <v>Lubumbashi</v>
      </c>
      <c r="J41" s="205" t="str">
        <f ca="1">IF(ISERROR($V41),"",OFFSET('Smelter Look-up'!$I$4,$V41-4,0))</f>
        <v>Haut-Katanga</v>
      </c>
      <c r="K41" s="149"/>
      <c r="L41" s="149"/>
      <c r="M41" s="149"/>
      <c r="N41" s="149"/>
      <c r="O41" s="149"/>
      <c r="P41" s="207"/>
      <c r="Q41" s="150"/>
      <c r="R41" s="148" t="str">
        <f ca="1">IF(ISERROR($V41),"",OFFSET('Smelter Look-up'!$C$4,$V41-4,0)&amp;"")</f>
        <v>MMG Kinsevere SARL</v>
      </c>
      <c r="S41" s="154" t="str">
        <f t="shared" ca="1" si="5"/>
        <v>CD</v>
      </c>
      <c r="T41" s="154" t="str">
        <f ca="1">IF(B41="","",IF(ISERROR(MATCH($J41,SorP!$B$1:$B$6261,0)),"",INDIRECT("'SorP'!$A$"&amp;MATCH($S41&amp;$J41,SorP!C:C,0))))</f>
        <v>CD-HK</v>
      </c>
      <c r="U41" s="167"/>
      <c r="V41" s="168">
        <f>IF(C41="",NA(),MATCH($B41&amp;$C41,'Smelter Look-up'!$J:$J,0))</f>
        <v>112</v>
      </c>
      <c r="X41" s="169">
        <f t="shared" ca="1" si="6"/>
        <v>0</v>
      </c>
      <c r="AB41" s="312" t="str">
        <f t="shared" si="7"/>
        <v>Cobalt</v>
      </c>
      <c r="AC41" s="169" t="str">
        <f t="shared" si="3"/>
        <v>Cobalt</v>
      </c>
      <c r="AD41" s="169" t="str">
        <f t="shared" si="4"/>
        <v>MMG Kinsevere SARL</v>
      </c>
    </row>
    <row r="42" spans="1:30" s="169" customFormat="1" ht="25.5">
      <c r="A42" s="154" t="s">
        <v>211</v>
      </c>
      <c r="B42" s="302" t="s">
        <v>40</v>
      </c>
      <c r="C42" s="151" t="s">
        <v>20364</v>
      </c>
      <c r="D42" s="148"/>
      <c r="E42" s="148" t="s">
        <v>210</v>
      </c>
      <c r="F42" s="388" t="s">
        <v>211</v>
      </c>
      <c r="G42" s="148" t="s">
        <v>12</v>
      </c>
      <c r="H42" s="204" t="str">
        <f ca="1">IF(ISERROR($V42),"",OFFSET('Smelter Look-up'!$G$4,$V42-4,0))</f>
        <v/>
      </c>
      <c r="I42" s="205" t="s">
        <v>212</v>
      </c>
      <c r="J42" s="205" t="s">
        <v>213</v>
      </c>
      <c r="K42" s="149"/>
      <c r="L42" s="149"/>
      <c r="M42" s="149"/>
      <c r="N42" s="149"/>
      <c r="O42" s="149"/>
      <c r="P42" s="207"/>
      <c r="Q42" s="150"/>
      <c r="R42" s="148" t="str">
        <f ca="1">IF(ISERROR($V42),"",OFFSET('Smelter Look-up'!$C$4,$V42-4,0)&amp;"")</f>
        <v/>
      </c>
      <c r="S42" s="154" t="str">
        <f t="shared" ca="1" si="5"/>
        <v>AU</v>
      </c>
      <c r="T42" s="154" t="str">
        <f ca="1">IF(B42="","",IF(ISERROR(MATCH($J42,SorP!$B$1:$B$6261,0)),"",INDIRECT("'SorP'!$A$"&amp;MATCH($S42&amp;$J42,SorP!C:C,0))))</f>
        <v>AU-WA</v>
      </c>
      <c r="U42" s="167"/>
      <c r="V42" s="168" t="e">
        <f>IF(C42="",NA(),MATCH($B42&amp;$C42,'Smelter Look-up'!$J:$J,0))</f>
        <v>#N/A</v>
      </c>
      <c r="X42" s="169">
        <f t="shared" si="6"/>
        <v>0</v>
      </c>
      <c r="AB42" s="312" t="str">
        <f t="shared" si="7"/>
        <v>Cobalt</v>
      </c>
      <c r="AC42" s="169" t="str">
        <f t="shared" si="3"/>
        <v>Cobalt</v>
      </c>
      <c r="AD42" s="169" t="str">
        <f t="shared" si="4"/>
        <v>Murrin Murrin Operations Pty Ltd</v>
      </c>
    </row>
    <row r="43" spans="1:30" s="169" customFormat="1" ht="51">
      <c r="A43" s="154" t="s">
        <v>11870</v>
      </c>
      <c r="B43" s="302" t="s">
        <v>40</v>
      </c>
      <c r="C43" s="151" t="s">
        <v>11869</v>
      </c>
      <c r="D43" s="148"/>
      <c r="E43" s="148" t="str">
        <f ca="1">IF(ISERROR($V43),"",OFFSET('Smelter Look-up'!$D$4,$V43-4,0)&amp;"")</f>
        <v>CONGO, DEMOCRATIC REPUBLIC OF THE</v>
      </c>
      <c r="F43" s="148" t="str">
        <f ca="1">IF(ISERROR($V43),"",OFFSET('Smelter Look-up'!$E$4,$V43-4,0))</f>
        <v>CID003301</v>
      </c>
      <c r="G43" s="148" t="str">
        <f ca="1">IF(C43=$X$4,"Enter smelter details",IF(ISERROR($V43),"",OFFSET('Smelter Look-up'!$F$4,$V43-4,0)))</f>
        <v>RMI</v>
      </c>
      <c r="H43" s="204">
        <f ca="1">IF(ISERROR($V43),"",OFFSET('Smelter Look-up'!$G$4,$V43-4,0))</f>
        <v>0</v>
      </c>
      <c r="I43" s="205" t="str">
        <f ca="1">IF(ISERROR($V43),"",OFFSET('Smelter Look-up'!$H$4,$V43-4,0))</f>
        <v>Kolwezi</v>
      </c>
      <c r="J43" s="205" t="str">
        <f ca="1">IF(ISERROR($V43),"",OFFSET('Smelter Look-up'!$I$4,$V43-4,0))</f>
        <v>Lualaba</v>
      </c>
      <c r="K43" s="149"/>
      <c r="L43" s="149"/>
      <c r="M43" s="149"/>
      <c r="N43" s="149"/>
      <c r="O43" s="149"/>
      <c r="P43" s="207"/>
      <c r="Q43" s="150"/>
      <c r="R43" s="148" t="str">
        <f ca="1">IF(ISERROR($V43),"",OFFSET('Smelter Look-up'!$C$4,$V43-4,0)&amp;"")</f>
        <v>Mutanda Mining SPRL</v>
      </c>
      <c r="S43" s="154" t="str">
        <f t="shared" ca="1" si="5"/>
        <v>CD</v>
      </c>
      <c r="T43" s="154" t="str">
        <f ca="1">IF(B43="","",IF(ISERROR(MATCH($J43,SorP!$B$1:$B$6261,0)),"",INDIRECT("'SorP'!$A$"&amp;MATCH($S43&amp;$J43,SorP!C:C,0))))</f>
        <v>CD-LU</v>
      </c>
      <c r="U43" s="167"/>
      <c r="V43" s="168">
        <f>IF(C43="",NA(),MATCH($B43&amp;$C43,'Smelter Look-up'!$J:$J,0))</f>
        <v>115</v>
      </c>
      <c r="X43" s="169">
        <f t="shared" ca="1" si="6"/>
        <v>0</v>
      </c>
      <c r="AB43" s="312" t="str">
        <f t="shared" si="7"/>
        <v>Cobalt</v>
      </c>
      <c r="AC43" s="169" t="str">
        <f t="shared" si="3"/>
        <v>Cobalt</v>
      </c>
      <c r="AD43" s="169" t="str">
        <f t="shared" si="4"/>
        <v>Mutanda Mining SPRL</v>
      </c>
    </row>
    <row r="44" spans="1:30" s="169" customFormat="1" ht="102">
      <c r="A44" s="154" t="s">
        <v>230</v>
      </c>
      <c r="B44" s="302" t="s">
        <v>40</v>
      </c>
      <c r="C44" s="151" t="s">
        <v>11807</v>
      </c>
      <c r="D44" s="148"/>
      <c r="E44" s="148" t="str">
        <f ca="1">IF(ISERROR($V44),"",OFFSET('Smelter Look-up'!$D$4,$V44-4,0)&amp;"")</f>
        <v>JAPAN</v>
      </c>
      <c r="F44" s="148" t="str">
        <f ca="1">IF(ISERROR($V44),"",OFFSET('Smelter Look-up'!$E$4,$V44-4,0))</f>
        <v>CID003278</v>
      </c>
      <c r="G44" s="148" t="str">
        <f ca="1">IF(C44=$X$4,"Enter smelter details",IF(ISERROR($V44),"",OFFSET('Smelter Look-up'!$F$4,$V44-4,0)))</f>
        <v>RMI</v>
      </c>
      <c r="H44" s="204">
        <f ca="1">IF(ISERROR($V44),"",OFFSET('Smelter Look-up'!$G$4,$V44-4,0))</f>
        <v>0</v>
      </c>
      <c r="I44" s="205" t="str">
        <f ca="1">IF(ISERROR($V44),"",OFFSET('Smelter Look-up'!$H$4,$V44-4,0))</f>
        <v>Niihama</v>
      </c>
      <c r="J44" s="205" t="str">
        <f ca="1">IF(ISERROR($V44),"",OFFSET('Smelter Look-up'!$I$4,$V44-4,0))</f>
        <v>Ehime</v>
      </c>
      <c r="K44" s="149"/>
      <c r="L44" s="149"/>
      <c r="M44" s="149"/>
      <c r="N44" s="149"/>
      <c r="O44" s="149"/>
      <c r="P44" s="207"/>
      <c r="Q44" s="150"/>
      <c r="R44" s="148" t="str">
        <f ca="1">IF(ISERROR($V44),"",OFFSET('Smelter Look-up'!$C$4,$V44-4,0)&amp;"")</f>
        <v>Niihama Nickel Refinery, Sumitomo Metal Mining</v>
      </c>
      <c r="S44" s="154" t="str">
        <f t="shared" ca="1" si="5"/>
        <v>JP</v>
      </c>
      <c r="T44" s="154" t="str">
        <f ca="1">IF(B44="","",IF(ISERROR(MATCH($J44,SorP!$B$1:$B$6261,0)),"",INDIRECT("'SorP'!$A$"&amp;MATCH($S44&amp;$J44,SorP!C:C,0))))</f>
        <v>JP-38</v>
      </c>
      <c r="U44" s="167"/>
      <c r="V44" s="168">
        <f>IF(C44="",NA(),MATCH($B44&amp;$C44,'Smelter Look-up'!$J:$J,0))</f>
        <v>126</v>
      </c>
      <c r="X44" s="169">
        <f t="shared" ca="1" si="6"/>
        <v>0</v>
      </c>
      <c r="AB44" s="312" t="str">
        <f t="shared" si="7"/>
        <v>Cobalt</v>
      </c>
      <c r="AC44" s="169" t="str">
        <f t="shared" si="3"/>
        <v>Cobalt</v>
      </c>
      <c r="AD44" s="169" t="str">
        <f t="shared" si="4"/>
        <v>Niihama Nickel Refinery, Sumitomo Metal Mining</v>
      </c>
    </row>
    <row r="45" spans="1:30" s="169" customFormat="1" ht="76.5">
      <c r="A45" s="154" t="s">
        <v>237</v>
      </c>
      <c r="B45" s="302" t="s">
        <v>40</v>
      </c>
      <c r="C45" s="151" t="s">
        <v>236</v>
      </c>
      <c r="D45" s="148"/>
      <c r="E45" s="148" t="str">
        <f ca="1">IF(ISERROR($V45),"",OFFSET('Smelter Look-up'!$D$4,$V45-4,0)&amp;"")</f>
        <v>FINLAND</v>
      </c>
      <c r="F45" s="148" t="str">
        <f ca="1">IF(ISERROR($V45),"",OFFSET('Smelter Look-up'!$E$4,$V45-4,0))</f>
        <v>CID003390</v>
      </c>
      <c r="G45" s="148" t="str">
        <f ca="1">IF(C45=$X$4,"Enter smelter details",IF(ISERROR($V45),"",OFFSET('Smelter Look-up'!$F$4,$V45-4,0)))</f>
        <v>RMI</v>
      </c>
      <c r="H45" s="204">
        <f ca="1">IF(ISERROR($V45),"",OFFSET('Smelter Look-up'!$G$4,$V45-4,0))</f>
        <v>0</v>
      </c>
      <c r="I45" s="205" t="str">
        <f ca="1">IF(ISERROR($V45),"",OFFSET('Smelter Look-up'!$H$4,$V45-4,0))</f>
        <v>Harvjavalta</v>
      </c>
      <c r="J45" s="205" t="str">
        <f ca="1">IF(ISERROR($V45),"",OFFSET('Smelter Look-up'!$I$4,$V45-4,0))</f>
        <v>Satakunta</v>
      </c>
      <c r="K45" s="149"/>
      <c r="L45" s="149"/>
      <c r="M45" s="149"/>
      <c r="N45" s="149"/>
      <c r="O45" s="149"/>
      <c r="P45" s="207"/>
      <c r="Q45" s="150"/>
      <c r="R45" s="148" t="str">
        <f ca="1">IF(ISERROR($V45),"",OFFSET('Smelter Look-up'!$C$4,$V45-4,0)&amp;"")</f>
        <v>NORILSK NICKEL HARJAVALTA OY</v>
      </c>
      <c r="S45" s="154" t="str">
        <f t="shared" ca="1" si="5"/>
        <v>FI</v>
      </c>
      <c r="T45" s="154" t="str">
        <f ca="1">IF(B45="","",IF(ISERROR(MATCH($J45,SorP!$B$1:$B$6261,0)),"",INDIRECT("'SorP'!$A$"&amp;MATCH($S45&amp;$J45,SorP!C:C,0))))</f>
        <v>FI-17</v>
      </c>
      <c r="U45" s="167"/>
      <c r="V45" s="168">
        <f>IF(C45="",NA(),MATCH($B45&amp;$C45,'Smelter Look-up'!$J:$J,0))</f>
        <v>128</v>
      </c>
      <c r="X45" s="169">
        <f t="shared" ca="1" si="6"/>
        <v>0</v>
      </c>
      <c r="AB45" s="312" t="str">
        <f t="shared" si="7"/>
        <v>Cobalt</v>
      </c>
      <c r="AC45" s="169" t="str">
        <f t="shared" si="3"/>
        <v>Cobalt</v>
      </c>
      <c r="AD45" s="169" t="str">
        <f t="shared" si="4"/>
        <v>NORILSK NICKEL HARJAVALTA OY</v>
      </c>
    </row>
    <row r="46" spans="1:30" s="169" customFormat="1" ht="63.75">
      <c r="A46" s="154" t="s">
        <v>241</v>
      </c>
      <c r="B46" s="302" t="s">
        <v>40</v>
      </c>
      <c r="C46" s="151" t="s">
        <v>240</v>
      </c>
      <c r="D46" s="148"/>
      <c r="E46" s="148" t="str">
        <f ca="1">IF(ISERROR($V46),"",OFFSET('Smelter Look-up'!$D$4,$V46-4,0)&amp;"")</f>
        <v>CANADA</v>
      </c>
      <c r="F46" s="148" t="str">
        <f ca="1">IF(ISERROR($V46),"",OFFSET('Smelter Look-up'!$E$4,$V46-4,0))</f>
        <v>CID003239</v>
      </c>
      <c r="G46" s="148" t="str">
        <f ca="1">IF(C46=$X$4,"Enter smelter details",IF(ISERROR($V46),"",OFFSET('Smelter Look-up'!$F$4,$V46-4,0)))</f>
        <v>RMI</v>
      </c>
      <c r="H46" s="204">
        <f ca="1">IF(ISERROR($V46),"",OFFSET('Smelter Look-up'!$G$4,$V46-4,0))</f>
        <v>0</v>
      </c>
      <c r="I46" s="205" t="str">
        <f ca="1">IF(ISERROR($V46),"",OFFSET('Smelter Look-up'!$H$4,$V46-4,0))</f>
        <v>Port Colborne</v>
      </c>
      <c r="J46" s="205" t="str">
        <f ca="1">IF(ISERROR($V46),"",OFFSET('Smelter Look-up'!$I$4,$V46-4,0))</f>
        <v>Ontario</v>
      </c>
      <c r="K46" s="149"/>
      <c r="L46" s="149"/>
      <c r="M46" s="149"/>
      <c r="N46" s="149"/>
      <c r="O46" s="149"/>
      <c r="P46" s="207"/>
      <c r="Q46" s="150"/>
      <c r="R46" s="148" t="str">
        <f ca="1">IF(ISERROR($V46),"",OFFSET('Smelter Look-up'!$C$4,$V46-4,0)&amp;"")</f>
        <v>Port Colborne Refinery</v>
      </c>
      <c r="S46" s="154" t="str">
        <f t="shared" ca="1" si="5"/>
        <v>CA</v>
      </c>
      <c r="T46" s="154" t="str">
        <f ca="1">IF(B46="","",IF(ISERROR(MATCH($J46,SorP!$B$1:$B$6261,0)),"",INDIRECT("'SorP'!$A$"&amp;MATCH($S46&amp;$J46,SorP!C:C,0))))</f>
        <v>CA-ON</v>
      </c>
      <c r="U46" s="167"/>
      <c r="V46" s="168">
        <f>IF(C46="",NA(),MATCH($B46&amp;$C46,'Smelter Look-up'!$J:$J,0))</f>
        <v>129</v>
      </c>
      <c r="X46" s="169">
        <f t="shared" ca="1" si="6"/>
        <v>0</v>
      </c>
      <c r="AB46" s="312" t="str">
        <f t="shared" si="7"/>
        <v>Cobalt</v>
      </c>
      <c r="AC46" s="169" t="str">
        <f t="shared" si="3"/>
        <v>Cobalt</v>
      </c>
      <c r="AD46" s="169" t="str">
        <f t="shared" si="4"/>
        <v>Port Colborne Refinery</v>
      </c>
    </row>
    <row r="47" spans="1:30" s="169" customFormat="1" ht="76.5">
      <c r="A47" s="154" t="s">
        <v>11939</v>
      </c>
      <c r="B47" s="302" t="s">
        <v>40</v>
      </c>
      <c r="C47" s="151" t="s">
        <v>11938</v>
      </c>
      <c r="D47" s="148"/>
      <c r="E47" s="148" t="str">
        <f ca="1">IF(ISERROR($V47),"",OFFSET('Smelter Look-up'!$D$4,$V47-4,0)&amp;"")</f>
        <v>INDONESIA</v>
      </c>
      <c r="F47" s="148" t="str">
        <f ca="1">IF(ISERROR($V47),"",OFFSET('Smelter Look-up'!$E$4,$V47-4,0))</f>
        <v>CID004802</v>
      </c>
      <c r="G47" s="148" t="str">
        <f ca="1">IF(C47=$X$4,"Enter smelter details",IF(ISERROR($V47),"",OFFSET('Smelter Look-up'!$F$4,$V47-4,0)))</f>
        <v>RMI</v>
      </c>
      <c r="H47" s="204">
        <f ca="1">IF(ISERROR($V47),"",OFFSET('Smelter Look-up'!$G$4,$V47-4,0))</f>
        <v>0</v>
      </c>
      <c r="I47" s="205" t="str">
        <f ca="1">IF(ISERROR($V47),"",OFFSET('Smelter Look-up'!$H$4,$V47-4,0))</f>
        <v>Kabupaten Halmahera Selatan</v>
      </c>
      <c r="J47" s="205" t="str">
        <f ca="1">IF(ISERROR($V47),"",OFFSET('Smelter Look-up'!$I$4,$V47-4,0))</f>
        <v>Maluku Utara</v>
      </c>
      <c r="K47" s="149"/>
      <c r="L47" s="149"/>
      <c r="M47" s="149"/>
      <c r="N47" s="149"/>
      <c r="O47" s="149"/>
      <c r="P47" s="207"/>
      <c r="Q47" s="150"/>
      <c r="R47" s="148" t="str">
        <f ca="1">IF(ISERROR($V47),"",OFFSET('Smelter Look-up'!$C$4,$V47-4,0)&amp;"")</f>
        <v>PT Halmahera Persada Lygend</v>
      </c>
      <c r="S47" s="154" t="str">
        <f t="shared" ca="1" si="5"/>
        <v>ID</v>
      </c>
      <c r="T47" s="154" t="str">
        <f ca="1">IF(B47="","",IF(ISERROR(MATCH($J47,SorP!$B$1:$B$6261,0)),"",INDIRECT("'SorP'!$A$"&amp;MATCH($S47&amp;$J47,SorP!C:C,0))))</f>
        <v>ID-MU</v>
      </c>
      <c r="U47" s="167"/>
      <c r="V47" s="168">
        <f>IF(C47="",NA(),MATCH($B47&amp;$C47,'Smelter Look-up'!$J:$J,0))</f>
        <v>131</v>
      </c>
      <c r="X47" s="169">
        <f t="shared" ca="1" si="6"/>
        <v>0</v>
      </c>
      <c r="AB47" s="312" t="str">
        <f t="shared" si="7"/>
        <v>Cobalt</v>
      </c>
      <c r="AC47" s="169" t="str">
        <f t="shared" si="3"/>
        <v>Cobalt</v>
      </c>
      <c r="AD47" s="169" t="str">
        <f t="shared" si="4"/>
        <v>PT Halmahera Persada Lygend</v>
      </c>
    </row>
    <row r="48" spans="1:30" s="169" customFormat="1" ht="76.5">
      <c r="A48" s="154" t="s">
        <v>18622</v>
      </c>
      <c r="B48" s="302" t="s">
        <v>40</v>
      </c>
      <c r="C48" s="151" t="s">
        <v>18621</v>
      </c>
      <c r="D48" s="148"/>
      <c r="E48" s="148" t="str">
        <f ca="1">IF(ISERROR($V48),"",OFFSET('Smelter Look-up'!$D$4,$V48-4,0)&amp;"")</f>
        <v>INDONESIA</v>
      </c>
      <c r="F48" s="148" t="str">
        <f ca="1">IF(ISERROR($V48),"",OFFSET('Smelter Look-up'!$E$4,$V48-4,0))</f>
        <v>CID005213</v>
      </c>
      <c r="G48" s="148" t="str">
        <f ca="1">IF(C48=$X$4,"Enter smelter details",IF(ISERROR($V48),"",OFFSET('Smelter Look-up'!$F$4,$V48-4,0)))</f>
        <v>RMI</v>
      </c>
      <c r="H48" s="204">
        <f ca="1">IF(ISERROR($V48),"",OFFSET('Smelter Look-up'!$G$4,$V48-4,0))</f>
        <v>0</v>
      </c>
      <c r="I48" s="205" t="str">
        <f ca="1">IF(ISERROR($V48),"",OFFSET('Smelter Look-up'!$H$4,$V48-4,0))</f>
        <v>Halmahera Tengah</v>
      </c>
      <c r="J48" s="205" t="str">
        <f ca="1">IF(ISERROR($V48),"",OFFSET('Smelter Look-up'!$I$4,$V48-4,0))</f>
        <v>Maluku Utara</v>
      </c>
      <c r="K48" s="149"/>
      <c r="L48" s="149"/>
      <c r="M48" s="149"/>
      <c r="N48" s="149"/>
      <c r="O48" s="149"/>
      <c r="P48" s="207"/>
      <c r="Q48" s="150"/>
      <c r="R48" s="148" t="str">
        <f ca="1">IF(ISERROR($V48),"",OFFSET('Smelter Look-up'!$C$4,$V48-4,0)&amp;"")</f>
        <v>PT HUAFEI NICKEL COBALT</v>
      </c>
      <c r="S48" s="154" t="str">
        <f t="shared" ca="1" si="5"/>
        <v>ID</v>
      </c>
      <c r="T48" s="154" t="str">
        <f ca="1">IF(B48="","",IF(ISERROR(MATCH($J48,SorP!$B$1:$B$6261,0)),"",INDIRECT("'SorP'!$A$"&amp;MATCH($S48&amp;$J48,SorP!C:C,0))))</f>
        <v>ID-MU</v>
      </c>
      <c r="U48" s="167"/>
      <c r="V48" s="168">
        <f>IF(C48="",NA(),MATCH($B48&amp;$C48,'Smelter Look-up'!$J:$J,0))</f>
        <v>132</v>
      </c>
      <c r="X48" s="169">
        <f t="shared" ca="1" si="6"/>
        <v>0</v>
      </c>
      <c r="AB48" s="312" t="str">
        <f t="shared" si="7"/>
        <v>Cobalt</v>
      </c>
      <c r="AC48" s="169" t="str">
        <f t="shared" si="3"/>
        <v>Cobalt</v>
      </c>
      <c r="AD48" s="169" t="str">
        <f t="shared" si="4"/>
        <v>PT HUAFEI NICKEL COBALT</v>
      </c>
    </row>
    <row r="49" spans="1:30" s="169" customFormat="1" ht="76.5">
      <c r="A49" s="154" t="s">
        <v>18623</v>
      </c>
      <c r="B49" s="302" t="s">
        <v>40</v>
      </c>
      <c r="C49" s="151" t="s">
        <v>18366</v>
      </c>
      <c r="D49" s="148"/>
      <c r="E49" s="148" t="str">
        <f ca="1">IF(ISERROR($V49),"",OFFSET('Smelter Look-up'!$D$4,$V49-4,0)&amp;"")</f>
        <v>INDONESIA</v>
      </c>
      <c r="F49" s="148" t="str">
        <f ca="1">IF(ISERROR($V49),"",OFFSET('Smelter Look-up'!$E$4,$V49-4,0))</f>
        <v>CID004524</v>
      </c>
      <c r="G49" s="148" t="str">
        <f ca="1">IF(C49=$X$4,"Enter smelter details",IF(ISERROR($V49),"",OFFSET('Smelter Look-up'!$F$4,$V49-4,0)))</f>
        <v>RMI</v>
      </c>
      <c r="H49" s="204">
        <f ca="1">IF(ISERROR($V49),"",OFFSET('Smelter Look-up'!$G$4,$V49-4,0))</f>
        <v>0</v>
      </c>
      <c r="I49" s="205" t="str">
        <f ca="1">IF(ISERROR($V49),"",OFFSET('Smelter Look-up'!$H$4,$V49-4,0))</f>
        <v>Morowali Regency</v>
      </c>
      <c r="J49" s="205" t="str">
        <f ca="1">IF(ISERROR($V49),"",OFFSET('Smelter Look-up'!$I$4,$V49-4,0))</f>
        <v>Sulawesi Tengah</v>
      </c>
      <c r="K49" s="149"/>
      <c r="L49" s="149"/>
      <c r="M49" s="149"/>
      <c r="N49" s="149"/>
      <c r="O49" s="149"/>
      <c r="P49" s="207"/>
      <c r="Q49" s="150"/>
      <c r="R49" s="148" t="str">
        <f ca="1">IF(ISERROR($V49),"",OFFSET('Smelter Look-up'!$C$4,$V49-4,0)&amp;"")</f>
        <v>PT HUAYUE NICKEL COBALT</v>
      </c>
      <c r="S49" s="154" t="str">
        <f t="shared" ca="1" si="5"/>
        <v>ID</v>
      </c>
      <c r="T49" s="154" t="str">
        <f ca="1">IF(B49="","",IF(ISERROR(MATCH($J49,SorP!$B$1:$B$6261,0)),"",INDIRECT("'SorP'!$A$"&amp;MATCH($S49&amp;$J49,SorP!C:C,0))))</f>
        <v>ID-ST</v>
      </c>
      <c r="U49" s="167"/>
      <c r="V49" s="168">
        <f>IF(C49="",NA(),MATCH($B49&amp;$C49,'Smelter Look-up'!$J:$J,0))</f>
        <v>133</v>
      </c>
      <c r="X49" s="169">
        <f t="shared" ca="1" si="6"/>
        <v>0</v>
      </c>
      <c r="AB49" s="312" t="str">
        <f t="shared" si="7"/>
        <v>Cobalt</v>
      </c>
      <c r="AC49" s="169" t="str">
        <f t="shared" si="3"/>
        <v>Cobalt</v>
      </c>
      <c r="AD49" s="169" t="str">
        <f t="shared" si="4"/>
        <v>PT HUAYUE NICKEL COBALT</v>
      </c>
    </row>
    <row r="50" spans="1:30" s="169" customFormat="1" ht="38.25">
      <c r="A50" s="154" t="s">
        <v>18675</v>
      </c>
      <c r="B50" s="302" t="s">
        <v>40</v>
      </c>
      <c r="C50" s="151" t="s">
        <v>18674</v>
      </c>
      <c r="D50" s="148"/>
      <c r="E50" s="148" t="str">
        <f ca="1">IF(ISERROR($V50),"",OFFSET('Smelter Look-up'!$D$4,$V50-4,0)&amp;"")</f>
        <v>INDONESIA</v>
      </c>
      <c r="F50" s="148" t="str">
        <f ca="1">IF(ISERROR($V50),"",OFFSET('Smelter Look-up'!$E$4,$V50-4,0))</f>
        <v>CID005253</v>
      </c>
      <c r="G50" s="148" t="str">
        <f ca="1">IF(C50=$X$4,"Enter smelter details",IF(ISERROR($V50),"",OFFSET('Smelter Look-up'!$F$4,$V50-4,0)))</f>
        <v>RMI</v>
      </c>
      <c r="H50" s="204">
        <f ca="1">IF(ISERROR($V50),"",OFFSET('Smelter Look-up'!$G$4,$V50-4,0))</f>
        <v>0</v>
      </c>
      <c r="I50" s="205" t="str">
        <f ca="1">IF(ISERROR($V50),"",OFFSET('Smelter Look-up'!$H$4,$V50-4,0))</f>
        <v>South Halmahera</v>
      </c>
      <c r="J50" s="205" t="str">
        <f ca="1">IF(ISERROR($V50),"",OFFSET('Smelter Look-up'!$I$4,$V50-4,0))</f>
        <v>Maluku Utara</v>
      </c>
      <c r="K50" s="149"/>
      <c r="L50" s="149"/>
      <c r="M50" s="149"/>
      <c r="N50" s="149"/>
      <c r="O50" s="149"/>
      <c r="P50" s="207"/>
      <c r="Q50" s="150"/>
      <c r="R50" s="148" t="str">
        <f ca="1">IF(ISERROR($V50),"",OFFSET('Smelter Look-up'!$C$4,$V50-4,0)&amp;"")</f>
        <v>PT Obi Nickel Cobalt</v>
      </c>
      <c r="S50" s="154" t="str">
        <f t="shared" ca="1" si="5"/>
        <v>ID</v>
      </c>
      <c r="T50" s="154" t="str">
        <f ca="1">IF(B50="","",IF(ISERROR(MATCH($J50,SorP!$B$1:$B$6261,0)),"",INDIRECT("'SorP'!$A$"&amp;MATCH($S50&amp;$J50,SorP!C:C,0))))</f>
        <v>ID-MU</v>
      </c>
      <c r="U50" s="167"/>
      <c r="V50" s="168">
        <f>IF(C50="",NA(),MATCH($B50&amp;$C50,'Smelter Look-up'!$J:$J,0))</f>
        <v>135</v>
      </c>
      <c r="X50" s="169">
        <f t="shared" ca="1" si="6"/>
        <v>0</v>
      </c>
      <c r="AB50" s="312" t="str">
        <f t="shared" si="7"/>
        <v>Cobalt</v>
      </c>
      <c r="AC50" s="169" t="str">
        <f t="shared" si="3"/>
        <v>Cobalt</v>
      </c>
      <c r="AD50" s="169" t="str">
        <f t="shared" si="4"/>
        <v>PT Obi Nickel Cobalt</v>
      </c>
    </row>
    <row r="51" spans="1:30" s="169" customFormat="1" ht="76.5">
      <c r="A51" s="154" t="s">
        <v>11942</v>
      </c>
      <c r="B51" s="302" t="s">
        <v>40</v>
      </c>
      <c r="C51" s="151" t="s">
        <v>11941</v>
      </c>
      <c r="D51" s="148"/>
      <c r="E51" s="148" t="str">
        <f ca="1">IF(ISERROR($V51),"",OFFSET('Smelter Look-up'!$D$4,$V51-4,0)&amp;"")</f>
        <v>INDONESIA</v>
      </c>
      <c r="F51" s="148" t="str">
        <f ca="1">IF(ISERROR($V51),"",OFFSET('Smelter Look-up'!$E$4,$V51-4,0))</f>
        <v>CID004731</v>
      </c>
      <c r="G51" s="148" t="str">
        <f ca="1">IF(C51=$X$4,"Enter smelter details",IF(ISERROR($V51),"",OFFSET('Smelter Look-up'!$F$4,$V51-4,0)))</f>
        <v>RMI</v>
      </c>
      <c r="H51" s="204">
        <f ca="1">IF(ISERROR($V51),"",OFFSET('Smelter Look-up'!$G$4,$V51-4,0))</f>
        <v>0</v>
      </c>
      <c r="I51" s="205" t="str">
        <f ca="1">IF(ISERROR($V51),"",OFFSET('Smelter Look-up'!$H$4,$V51-4,0))</f>
        <v>Morowali Regency</v>
      </c>
      <c r="J51" s="205" t="str">
        <f ca="1">IF(ISERROR($V51),"",OFFSET('Smelter Look-up'!$I$4,$V51-4,0))</f>
        <v>Sulawesi Tengah</v>
      </c>
      <c r="K51" s="149"/>
      <c r="L51" s="149"/>
      <c r="M51" s="149"/>
      <c r="N51" s="149"/>
      <c r="O51" s="149"/>
      <c r="P51" s="207"/>
      <c r="Q51" s="150"/>
      <c r="R51" s="148" t="str">
        <f ca="1">IF(ISERROR($V51),"",OFFSET('Smelter Look-up'!$C$4,$V51-4,0)&amp;"")</f>
        <v>PT QMB New Energy Materials</v>
      </c>
      <c r="S51" s="154" t="str">
        <f t="shared" ca="1" si="5"/>
        <v>ID</v>
      </c>
      <c r="T51" s="154" t="str">
        <f ca="1">IF(B51="","",IF(ISERROR(MATCH($J51,SorP!$B$1:$B$6261,0)),"",INDIRECT("'SorP'!$A$"&amp;MATCH($S51&amp;$J51,SorP!C:C,0))))</f>
        <v>ID-ST</v>
      </c>
      <c r="U51" s="167"/>
      <c r="V51" s="168">
        <f>IF(C51="",NA(),MATCH($B51&amp;$C51,'Smelter Look-up'!$J:$J,0))</f>
        <v>136</v>
      </c>
      <c r="X51" s="169">
        <f t="shared" ca="1" si="6"/>
        <v>0</v>
      </c>
      <c r="AB51" s="312" t="str">
        <f t="shared" si="7"/>
        <v>Cobalt</v>
      </c>
      <c r="AC51" s="169" t="str">
        <f t="shared" si="3"/>
        <v>Cobalt</v>
      </c>
      <c r="AD51" s="169" t="str">
        <f t="shared" si="4"/>
        <v>PT QMB New Energy Materials</v>
      </c>
    </row>
    <row r="52" spans="1:30" s="169" customFormat="1" ht="127.5">
      <c r="A52" s="154" t="s">
        <v>249</v>
      </c>
      <c r="B52" s="302" t="s">
        <v>40</v>
      </c>
      <c r="C52" s="151" t="s">
        <v>19563</v>
      </c>
      <c r="D52" s="148"/>
      <c r="E52" s="148" t="str">
        <f ca="1">IF(ISERROR($V52),"",OFFSET('Smelter Look-up'!$D$4,$V52-4,0)&amp;"")</f>
        <v>CHINA</v>
      </c>
      <c r="F52" s="148" t="str">
        <f ca="1">IF(ISERROR($V52),"",OFFSET('Smelter Look-up'!$E$4,$V52-4,0))</f>
        <v>CID003255</v>
      </c>
      <c r="G52" s="148" t="str">
        <f ca="1">IF(C52=$X$4,"Enter smelter details",IF(ISERROR($V52),"",OFFSET('Smelter Look-up'!$F$4,$V52-4,0)))</f>
        <v>RMI</v>
      </c>
      <c r="H52" s="204">
        <f ca="1">IF(ISERROR($V52),"",OFFSET('Smelter Look-up'!$G$4,$V52-4,0))</f>
        <v>0</v>
      </c>
      <c r="I52" s="205" t="str">
        <f ca="1">IF(ISERROR($V52),"",OFFSET('Smelter Look-up'!$H$4,$V52-4,0))</f>
        <v>Quzhou</v>
      </c>
      <c r="J52" s="205" t="str">
        <f ca="1">IF(ISERROR($V52),"",OFFSET('Smelter Look-up'!$I$4,$V52-4,0))</f>
        <v>Zhejiang Sheng</v>
      </c>
      <c r="K52" s="149"/>
      <c r="L52" s="149"/>
      <c r="M52" s="149"/>
      <c r="N52" s="149"/>
      <c r="O52" s="149"/>
      <c r="P52" s="207"/>
      <c r="Q52" s="150"/>
      <c r="R52" s="148" t="str">
        <f ca="1">IF(ISERROR($V52),"",OFFSET('Smelter Look-up'!$C$4,$V52-4,0)&amp;"")</f>
        <v>Quzhou Huayou Cobalt New Material Co.,Ltd.</v>
      </c>
      <c r="S52" s="154" t="str">
        <f t="shared" ca="1" si="5"/>
        <v>CN</v>
      </c>
      <c r="T52" s="154" t="str">
        <f ca="1">IF(B52="","",IF(ISERROR(MATCH($J52,SorP!$B$1:$B$6261,0)),"",INDIRECT("'SorP'!$A$"&amp;MATCH($S52&amp;$J52,SorP!C:C,0))))</f>
        <v>CN-ZJ</v>
      </c>
      <c r="U52" s="167"/>
      <c r="V52" s="168">
        <f>IF(C52="",NA(),MATCH($B52&amp;$C52,'Smelter Look-up'!$J:$J,0))</f>
        <v>138</v>
      </c>
      <c r="X52" s="169">
        <f t="shared" ca="1" si="6"/>
        <v>0</v>
      </c>
      <c r="AB52" s="312" t="str">
        <f t="shared" si="7"/>
        <v>Cobalt</v>
      </c>
      <c r="AC52" s="169" t="str">
        <f t="shared" si="3"/>
        <v>Cobalt</v>
      </c>
      <c r="AD52" s="169" t="str">
        <f t="shared" si="4"/>
        <v>Quzhou Huayou Cobalt New Material Co.,Ltd.</v>
      </c>
    </row>
    <row r="53" spans="1:30" s="169" customFormat="1" ht="38.25">
      <c r="A53" s="154" t="s">
        <v>253</v>
      </c>
      <c r="B53" s="302" t="s">
        <v>40</v>
      </c>
      <c r="C53" s="151" t="s">
        <v>252</v>
      </c>
      <c r="D53" s="148"/>
      <c r="E53" s="148" t="str">
        <f ca="1">IF(ISERROR($V53),"",OFFSET('Smelter Look-up'!$D$4,$V53-4,0)&amp;"")</f>
        <v>CONGO, DEMOCRATIC REPUBLIC OF THE</v>
      </c>
      <c r="F53" s="148" t="str">
        <f ca="1">IF(ISERROR($V53),"",OFFSET('Smelter Look-up'!$E$4,$V53-4,0))</f>
        <v>CID003442</v>
      </c>
      <c r="G53" s="148" t="str">
        <f ca="1">IF(C53=$X$4,"Enter smelter details",IF(ISERROR($V53),"",OFFSET('Smelter Look-up'!$F$4,$V53-4,0)))</f>
        <v>RMI</v>
      </c>
      <c r="H53" s="204">
        <f ca="1">IF(ISERROR($V53),"",OFFSET('Smelter Look-up'!$G$4,$V53-4,0))</f>
        <v>0</v>
      </c>
      <c r="I53" s="205" t="str">
        <f ca="1">IF(ISERROR($V53),"",OFFSET('Smelter Look-up'!$H$4,$V53-4,0))</f>
        <v>Luano</v>
      </c>
      <c r="J53" s="205" t="str">
        <f ca="1">IF(ISERROR($V53),"",OFFSET('Smelter Look-up'!$I$4,$V53-4,0))</f>
        <v>Haut-Katanga</v>
      </c>
      <c r="K53" s="149"/>
      <c r="L53" s="149"/>
      <c r="M53" s="149"/>
      <c r="N53" s="149"/>
      <c r="O53" s="149"/>
      <c r="P53" s="207"/>
      <c r="Q53" s="150"/>
      <c r="R53" s="148" t="str">
        <f ca="1">IF(ISERROR($V53),"",OFFSET('Smelter Look-up'!$C$4,$V53-4,0)&amp;"")</f>
        <v>Ruashi Mining SAS</v>
      </c>
      <c r="S53" s="154" t="str">
        <f t="shared" ca="1" si="5"/>
        <v>CD</v>
      </c>
      <c r="T53" s="154" t="str">
        <f ca="1">IF(B53="","",IF(ISERROR(MATCH($J53,SorP!$B$1:$B$6261,0)),"",INDIRECT("'SorP'!$A$"&amp;MATCH($S53&amp;$J53,SorP!C:C,0))))</f>
        <v>CD-HK</v>
      </c>
      <c r="U53" s="167"/>
      <c r="V53" s="168">
        <f>IF(C53="",NA(),MATCH($B53&amp;$C53,'Smelter Look-up'!$J:$J,0))</f>
        <v>140</v>
      </c>
      <c r="X53" s="169">
        <f t="shared" ca="1" si="6"/>
        <v>0</v>
      </c>
      <c r="AB53" s="312" t="str">
        <f t="shared" si="7"/>
        <v>Cobalt</v>
      </c>
      <c r="AC53" s="169" t="str">
        <f t="shared" si="3"/>
        <v>Cobalt</v>
      </c>
      <c r="AD53" s="169" t="str">
        <f t="shared" si="4"/>
        <v>Ruashi Mining SAS</v>
      </c>
    </row>
    <row r="54" spans="1:30" s="169" customFormat="1" ht="114.75">
      <c r="A54" s="154" t="s">
        <v>11946</v>
      </c>
      <c r="B54" s="302" t="s">
        <v>40</v>
      </c>
      <c r="C54" s="151" t="s">
        <v>11945</v>
      </c>
      <c r="D54" s="148"/>
      <c r="E54" s="148" t="str">
        <f ca="1">IF(ISERROR($V54),"",OFFSET('Smelter Look-up'!$D$4,$V54-4,0)&amp;"")</f>
        <v>CHINA</v>
      </c>
      <c r="F54" s="148" t="str">
        <f ca="1">IF(ISERROR($V54),"",OFFSET('Smelter Look-up'!$E$4,$V54-4,0))</f>
        <v>CID004620</v>
      </c>
      <c r="G54" s="148" t="str">
        <f ca="1">IF(C54=$X$4,"Enter smelter details",IF(ISERROR($V54),"",OFFSET('Smelter Look-up'!$F$4,$V54-4,0)))</f>
        <v>RMI</v>
      </c>
      <c r="H54" s="204">
        <f ca="1">IF(ISERROR($V54),"",OFFSET('Smelter Look-up'!$G$4,$V54-4,0))</f>
        <v>0</v>
      </c>
      <c r="I54" s="205" t="str">
        <f ca="1">IF(ISERROR($V54),"",OFFSET('Smelter Look-up'!$H$4,$V54-4,0))</f>
        <v>Meishan</v>
      </c>
      <c r="J54" s="205" t="str">
        <f ca="1">IF(ISERROR($V54),"",OFFSET('Smelter Look-up'!$I$4,$V54-4,0))</f>
        <v>Sichuan Sheng</v>
      </c>
      <c r="K54" s="149"/>
      <c r="L54" s="149"/>
      <c r="M54" s="149"/>
      <c r="N54" s="149"/>
      <c r="O54" s="149"/>
      <c r="P54" s="207"/>
      <c r="Q54" s="150"/>
      <c r="R54" s="148" t="str">
        <f ca="1">IF(ISERROR($V54),"",OFFSET('Smelter Look-up'!$C$4,$V54-4,0)&amp;"")</f>
        <v>Sichuan Jayson New Energy Technology Co., Ltd.</v>
      </c>
      <c r="S54" s="154" t="str">
        <f t="shared" ca="1" si="5"/>
        <v>CN</v>
      </c>
      <c r="T54" s="154" t="str">
        <f ca="1">IF(B54="","",IF(ISERROR(MATCH($J54,SorP!$B$1:$B$6261,0)),"",INDIRECT("'SorP'!$A$"&amp;MATCH($S54&amp;$J54,SorP!C:C,0))))</f>
        <v>CN-SC</v>
      </c>
      <c r="U54" s="167"/>
      <c r="V54" s="168">
        <f>IF(C54="",NA(),MATCH($B54&amp;$C54,'Smelter Look-up'!$J:$J,0))</f>
        <v>143</v>
      </c>
      <c r="X54" s="169">
        <f t="shared" ca="1" si="6"/>
        <v>0</v>
      </c>
      <c r="AB54" s="312" t="str">
        <f t="shared" si="7"/>
        <v>Cobalt</v>
      </c>
      <c r="AC54" s="169" t="str">
        <f t="shared" si="3"/>
        <v>Cobalt</v>
      </c>
      <c r="AD54" s="169" t="str">
        <f t="shared" si="4"/>
        <v>Sichuan Jayson New Energy Technology Co., Ltd.</v>
      </c>
    </row>
    <row r="55" spans="1:30" s="169" customFormat="1" ht="127.5">
      <c r="A55" s="154" t="s">
        <v>257</v>
      </c>
      <c r="B55" s="302" t="s">
        <v>40</v>
      </c>
      <c r="C55" s="151" t="s">
        <v>256</v>
      </c>
      <c r="D55" s="148"/>
      <c r="E55" s="148" t="str">
        <f ca="1">IF(ISERROR($V55),"",OFFSET('Smelter Look-up'!$D$4,$V55-4,0)&amp;"")</f>
        <v>CONGO, DEMOCRATIC REPUBLIC OF THE</v>
      </c>
      <c r="F55" s="148" t="str">
        <f ca="1">IF(ISERROR($V55),"",OFFSET('Smelter Look-up'!$E$4,$V55-4,0))</f>
        <v>CID003266</v>
      </c>
      <c r="G55" s="148" t="str">
        <f ca="1">IF(C55=$X$4,"Enter smelter details",IF(ISERROR($V55),"",OFFSET('Smelter Look-up'!$F$4,$V55-4,0)))</f>
        <v>RMI</v>
      </c>
      <c r="H55" s="204">
        <f ca="1">IF(ISERROR($V55),"",OFFSET('Smelter Look-up'!$G$4,$V55-4,0))</f>
        <v>0</v>
      </c>
      <c r="I55" s="205" t="str">
        <f ca="1">IF(ISERROR($V55),"",OFFSET('Smelter Look-up'!$H$4,$V55-4,0))</f>
        <v>Lubumbashi</v>
      </c>
      <c r="J55" s="205" t="str">
        <f ca="1">IF(ISERROR($V55),"",OFFSET('Smelter Look-up'!$I$4,$V55-4,0))</f>
        <v>Haut-Katanga</v>
      </c>
      <c r="K55" s="149"/>
      <c r="L55" s="149"/>
      <c r="M55" s="149"/>
      <c r="N55" s="149"/>
      <c r="O55" s="149"/>
      <c r="P55" s="207"/>
      <c r="Q55" s="150"/>
      <c r="R55" s="148" t="str">
        <f ca="1">IF(ISERROR($V55),"",OFFSET('Smelter Look-up'!$C$4,$V55-4,0)&amp;"")</f>
        <v>Societe pour le Traitment du Terril de Lubumbashi (STL)</v>
      </c>
      <c r="S55" s="154" t="str">
        <f t="shared" ca="1" si="5"/>
        <v>CD</v>
      </c>
      <c r="T55" s="154" t="str">
        <f ca="1">IF(B55="","",IF(ISERROR(MATCH($J55,SorP!$B$1:$B$6261,0)),"",INDIRECT("'SorP'!$A$"&amp;MATCH($S55&amp;$J55,SorP!C:C,0))))</f>
        <v>CD-HK</v>
      </c>
      <c r="U55" s="167"/>
      <c r="V55" s="168">
        <f>IF(C55="",NA(),MATCH($B55&amp;$C55,'Smelter Look-up'!$J:$J,0))</f>
        <v>146</v>
      </c>
      <c r="X55" s="169">
        <f t="shared" ca="1" si="6"/>
        <v>0</v>
      </c>
      <c r="AB55" s="312" t="str">
        <f t="shared" si="7"/>
        <v>Cobalt</v>
      </c>
      <c r="AC55" s="169" t="str">
        <f t="shared" si="3"/>
        <v>Cobalt</v>
      </c>
      <c r="AD55" s="169" t="str">
        <f t="shared" si="4"/>
        <v>Societe pour le Traitment du Terril de Lubumbashi (STL)</v>
      </c>
    </row>
    <row r="56" spans="1:30" s="169" customFormat="1" ht="38.25">
      <c r="A56" s="154" t="s">
        <v>11950</v>
      </c>
      <c r="B56" s="302" t="s">
        <v>40</v>
      </c>
      <c r="C56" s="151" t="s">
        <v>20365</v>
      </c>
      <c r="D56" s="148"/>
      <c r="E56" s="148" t="s">
        <v>60</v>
      </c>
      <c r="F56" s="388" t="s">
        <v>11950</v>
      </c>
      <c r="G56" s="148" t="s">
        <v>12</v>
      </c>
      <c r="H56" s="204" t="str">
        <f ca="1">IF(ISERROR($V56),"",OFFSET('Smelter Look-up'!$G$4,$V56-4,0))</f>
        <v/>
      </c>
      <c r="I56" s="389" t="s">
        <v>11951</v>
      </c>
      <c r="J56" s="389" t="s">
        <v>63</v>
      </c>
      <c r="K56" s="149"/>
      <c r="L56" s="149"/>
      <c r="M56" s="149"/>
      <c r="N56" s="149"/>
      <c r="O56" s="149"/>
      <c r="P56" s="207"/>
      <c r="Q56" s="150"/>
      <c r="R56" s="148" t="str">
        <f ca="1">IF(ISERROR($V56),"",OFFSET('Smelter Look-up'!$C$4,$V56-4,0)&amp;"")</f>
        <v/>
      </c>
      <c r="S56" s="154" t="str">
        <f t="shared" ca="1" si="5"/>
        <v>CD</v>
      </c>
      <c r="T56" s="154" t="str">
        <f ca="1">IF(B56="","",IF(ISERROR(MATCH($J56,SorP!$B$1:$B$6261,0)),"",INDIRECT("'SorP'!$A$"&amp;MATCH($S56&amp;$J56,SorP!C:C,0))))</f>
        <v>CD-HK</v>
      </c>
      <c r="U56" s="167"/>
      <c r="V56" s="168" t="e">
        <f>IF(C56="",NA(),MATCH($B56&amp;$C56,'Smelter Look-up'!$J:$J,0))</f>
        <v>#N/A</v>
      </c>
      <c r="X56" s="169">
        <f t="shared" si="6"/>
        <v>0</v>
      </c>
      <c r="AB56" s="312" t="str">
        <f t="shared" si="7"/>
        <v>Cobalt</v>
      </c>
      <c r="AC56" s="169" t="str">
        <f t="shared" si="3"/>
        <v>Cobalt</v>
      </c>
      <c r="AD56" s="169" t="str">
        <f t="shared" si="4"/>
        <v>Somika Miniere du Katanga -SOMIKA (Lupoto plant)</v>
      </c>
    </row>
    <row r="57" spans="1:30" s="169" customFormat="1" ht="63.75">
      <c r="A57" s="154" t="s">
        <v>260</v>
      </c>
      <c r="B57" s="302" t="s">
        <v>40</v>
      </c>
      <c r="C57" s="151" t="s">
        <v>259</v>
      </c>
      <c r="D57" s="148"/>
      <c r="E57" s="148" t="str">
        <f ca="1">IF(ISERROR($V57),"",OFFSET('Smelter Look-up'!$D$4,$V57-4,0)&amp;"")</f>
        <v>KOREA, REPUBLIC OF</v>
      </c>
      <c r="F57" s="148" t="str">
        <f ca="1">IF(ISERROR($V57),"",OFFSET('Smelter Look-up'!$E$4,$V57-4,0))</f>
        <v>CID003338</v>
      </c>
      <c r="G57" s="148" t="str">
        <f ca="1">IF(C57=$X$4,"Enter smelter details",IF(ISERROR($V57),"",OFFSET('Smelter Look-up'!$F$4,$V57-4,0)))</f>
        <v>RMI</v>
      </c>
      <c r="H57" s="204">
        <f ca="1">IF(ISERROR($V57),"",OFFSET('Smelter Look-up'!$G$4,$V57-4,0))</f>
        <v>0</v>
      </c>
      <c r="I57" s="205" t="str">
        <f ca="1">IF(ISERROR($V57),"",OFFSET('Smelter Look-up'!$H$4,$V57-4,0))</f>
        <v>Gunsan-si</v>
      </c>
      <c r="J57" s="205" t="str">
        <f ca="1">IF(ISERROR($V57),"",OFFSET('Smelter Look-up'!$I$4,$V57-4,0))</f>
        <v>Jeollabuk-do</v>
      </c>
      <c r="K57" s="149"/>
      <c r="L57" s="149"/>
      <c r="M57" s="149"/>
      <c r="N57" s="149"/>
      <c r="O57" s="149"/>
      <c r="P57" s="207"/>
      <c r="Q57" s="150"/>
      <c r="R57" s="148" t="str">
        <f ca="1">IF(ISERROR($V57),"",OFFSET('Smelter Look-up'!$C$4,$V57-4,0)&amp;"")</f>
        <v>SungEel HiTech Co., Ltd.</v>
      </c>
      <c r="S57" s="154" t="str">
        <f t="shared" ca="1" si="5"/>
        <v>KR</v>
      </c>
      <c r="T57" s="154" t="str">
        <f ca="1">IF(B57="","",IF(ISERROR(MATCH($J57,SorP!$B$1:$B$6261,0)),"",INDIRECT("'SorP'!$A$"&amp;MATCH($S57&amp;$J57,SorP!C:C,0))))</f>
        <v>KR-45</v>
      </c>
      <c r="U57" s="167"/>
      <c r="V57" s="168">
        <f>IF(C57="",NA(),MATCH($B57&amp;$C57,'Smelter Look-up'!$J:$J,0))</f>
        <v>149</v>
      </c>
      <c r="X57" s="169">
        <f t="shared" ca="1" si="6"/>
        <v>0</v>
      </c>
      <c r="AB57" s="312" t="str">
        <f t="shared" si="7"/>
        <v>Cobalt</v>
      </c>
      <c r="AC57" s="169" t="str">
        <f t="shared" si="3"/>
        <v>Cobalt</v>
      </c>
      <c r="AD57" s="169" t="str">
        <f t="shared" si="4"/>
        <v>SungEel HiTech Co., Ltd.</v>
      </c>
    </row>
    <row r="58" spans="1:30" s="169" customFormat="1" ht="63.75">
      <c r="A58" s="154" t="s">
        <v>265</v>
      </c>
      <c r="B58" s="302" t="s">
        <v>40</v>
      </c>
      <c r="C58" s="151" t="s">
        <v>11808</v>
      </c>
      <c r="D58" s="148"/>
      <c r="E58" s="148" t="str">
        <f ca="1">IF(ISERROR($V58),"",OFFSET('Smelter Look-up'!$D$4,$V58-4,0)&amp;"")</f>
        <v>CONGO, DEMOCRATIC REPUBLIC OF THE</v>
      </c>
      <c r="F58" s="148" t="str">
        <f ca="1">IF(ISERROR($V58),"",OFFSET('Smelter Look-up'!$E$4,$V58-4,0))</f>
        <v>CID003429</v>
      </c>
      <c r="G58" s="148" t="str">
        <f ca="1">IF(C58=$X$4,"Enter smelter details",IF(ISERROR($V58),"",OFFSET('Smelter Look-up'!$F$4,$V58-4,0)))</f>
        <v>RMI</v>
      </c>
      <c r="H58" s="204">
        <f ca="1">IF(ISERROR($V58),"",OFFSET('Smelter Look-up'!$G$4,$V58-4,0))</f>
        <v>0</v>
      </c>
      <c r="I58" s="205" t="str">
        <f ca="1">IF(ISERROR($V58),"",OFFSET('Smelter Look-up'!$H$4,$V58-4,0))</f>
        <v>Tenke and Fungurume Town</v>
      </c>
      <c r="J58" s="205" t="str">
        <f ca="1">IF(ISERROR($V58),"",OFFSET('Smelter Look-up'!$I$4,$V58-4,0))</f>
        <v>Lualaba</v>
      </c>
      <c r="K58" s="149"/>
      <c r="L58" s="149"/>
      <c r="M58" s="149"/>
      <c r="N58" s="149"/>
      <c r="O58" s="149"/>
      <c r="P58" s="207"/>
      <c r="Q58" s="150"/>
      <c r="R58" s="148" t="str">
        <f ca="1">IF(ISERROR($V58),"",OFFSET('Smelter Look-up'!$C$4,$V58-4,0)&amp;"")</f>
        <v>Tenke Fungurume Mining SA</v>
      </c>
      <c r="S58" s="154" t="str">
        <f t="shared" ca="1" si="5"/>
        <v>CD</v>
      </c>
      <c r="T58" s="154" t="str">
        <f ca="1">IF(B58="","",IF(ISERROR(MATCH($J58,SorP!$B$1:$B$6261,0)),"",INDIRECT("'SorP'!$A$"&amp;MATCH($S58&amp;$J58,SorP!C:C,0))))</f>
        <v>CD-LU</v>
      </c>
      <c r="U58" s="167"/>
      <c r="V58" s="168">
        <f>IF(C58="",NA(),MATCH($B58&amp;$C58,'Smelter Look-up'!$J:$J,0))</f>
        <v>154</v>
      </c>
      <c r="X58" s="169">
        <f t="shared" ca="1" si="6"/>
        <v>0</v>
      </c>
      <c r="AB58" s="312" t="str">
        <f t="shared" si="7"/>
        <v>Cobalt</v>
      </c>
      <c r="AC58" s="169" t="str">
        <f t="shared" si="3"/>
        <v>Cobalt</v>
      </c>
      <c r="AD58" s="169" t="str">
        <f t="shared" si="4"/>
        <v>Tenke Fungurume Mining SA</v>
      </c>
    </row>
    <row r="59" spans="1:30" s="169" customFormat="1" ht="51">
      <c r="A59" s="154" t="s">
        <v>102</v>
      </c>
      <c r="B59" s="302" t="s">
        <v>40</v>
      </c>
      <c r="C59" s="151" t="s">
        <v>100</v>
      </c>
      <c r="D59" s="148"/>
      <c r="E59" s="148" t="str">
        <f ca="1">IF(ISERROR($V59),"",OFFSET('Smelter Look-up'!$D$4,$V59-4,0)&amp;"")</f>
        <v>FINLAND</v>
      </c>
      <c r="F59" s="148" t="str">
        <f ca="1">IF(ISERROR($V59),"",OFFSET('Smelter Look-up'!$E$4,$V59-4,0))</f>
        <v>CID003226</v>
      </c>
      <c r="G59" s="148" t="str">
        <f ca="1">IF(C59=$X$4,"Enter smelter details",IF(ISERROR($V59),"",OFFSET('Smelter Look-up'!$F$4,$V59-4,0)))</f>
        <v>RMI</v>
      </c>
      <c r="H59" s="204">
        <f ca="1">IF(ISERROR($V59),"",OFFSET('Smelter Look-up'!$G$4,$V59-4,0))</f>
        <v>0</v>
      </c>
      <c r="I59" s="205" t="str">
        <f ca="1">IF(ISERROR($V59),"",OFFSET('Smelter Look-up'!$H$4,$V59-4,0))</f>
        <v>Kokkola</v>
      </c>
      <c r="J59" s="205" t="str">
        <f ca="1">IF(ISERROR($V59),"",OFFSET('Smelter Look-up'!$I$4,$V59-4,0))</f>
        <v>Mellersta Österbotten</v>
      </c>
      <c r="K59" s="149"/>
      <c r="L59" s="149"/>
      <c r="M59" s="149"/>
      <c r="N59" s="149"/>
      <c r="O59" s="149"/>
      <c r="P59" s="207"/>
      <c r="Q59" s="150"/>
      <c r="R59" s="148" t="str">
        <f ca="1">IF(ISERROR($V59),"",OFFSET('Smelter Look-up'!$C$4,$V59-4,0)&amp;"")</f>
        <v>Umicore Finland Oy</v>
      </c>
      <c r="S59" s="154" t="str">
        <f t="shared" ca="1" si="5"/>
        <v>FI</v>
      </c>
      <c r="T59" s="154" t="str">
        <f ca="1">IF(B59="","",IF(ISERROR(MATCH($J59,SorP!$B$1:$B$6261,0)),"",INDIRECT("'SorP'!$A$"&amp;MATCH($S59&amp;$J59,SorP!C:C,0))))</f>
        <v>FI-07</v>
      </c>
      <c r="U59" s="167"/>
      <c r="V59" s="168">
        <f>IF(C59="",NA(),MATCH($B59&amp;$C59,'Smelter Look-up'!$J:$J,0))</f>
        <v>156</v>
      </c>
      <c r="X59" s="169">
        <f t="shared" ca="1" si="6"/>
        <v>0</v>
      </c>
      <c r="AB59" s="312" t="str">
        <f t="shared" si="7"/>
        <v>Cobalt</v>
      </c>
      <c r="AC59" s="169" t="str">
        <f t="shared" si="3"/>
        <v>Cobalt</v>
      </c>
      <c r="AD59" s="169" t="str">
        <f t="shared" si="4"/>
        <v>Umicore Finland Oy</v>
      </c>
    </row>
    <row r="60" spans="1:30" s="169" customFormat="1" ht="25.5">
      <c r="A60" s="154" t="s">
        <v>269</v>
      </c>
      <c r="B60" s="302" t="s">
        <v>40</v>
      </c>
      <c r="C60" s="151" t="s">
        <v>267</v>
      </c>
      <c r="D60" s="148"/>
      <c r="E60" s="148" t="str">
        <f ca="1">IF(ISERROR($V60),"",OFFSET('Smelter Look-up'!$D$4,$V60-4,0)&amp;"")</f>
        <v>BELGIUM</v>
      </c>
      <c r="F60" s="148" t="str">
        <f ca="1">IF(ISERROR($V60),"",OFFSET('Smelter Look-up'!$E$4,$V60-4,0))</f>
        <v>CID003228</v>
      </c>
      <c r="G60" s="148" t="str">
        <f ca="1">IF(C60=$X$4,"Enter smelter details",IF(ISERROR($V60),"",OFFSET('Smelter Look-up'!$F$4,$V60-4,0)))</f>
        <v>RMI</v>
      </c>
      <c r="H60" s="204">
        <f ca="1">IF(ISERROR($V60),"",OFFSET('Smelter Look-up'!$G$4,$V60-4,0))</f>
        <v>0</v>
      </c>
      <c r="I60" s="205" t="str">
        <f ca="1">IF(ISERROR($V60),"",OFFSET('Smelter Look-up'!$H$4,$V60-4,0))</f>
        <v>Olen</v>
      </c>
      <c r="J60" s="205" t="str">
        <f ca="1">IF(ISERROR($V60),"",OFFSET('Smelter Look-up'!$I$4,$V60-4,0))</f>
        <v>Antwerpen</v>
      </c>
      <c r="K60" s="149"/>
      <c r="L60" s="149"/>
      <c r="M60" s="149"/>
      <c r="N60" s="149"/>
      <c r="O60" s="149"/>
      <c r="P60" s="207"/>
      <c r="Q60" s="150"/>
      <c r="R60" s="148" t="str">
        <f ca="1">IF(ISERROR($V60),"",OFFSET('Smelter Look-up'!$C$4,$V60-4,0)&amp;"")</f>
        <v>Umicore Olen</v>
      </c>
      <c r="S60" s="154" t="str">
        <f t="shared" ca="1" si="5"/>
        <v>BE</v>
      </c>
      <c r="T60" s="154" t="str">
        <f ca="1">IF(B60="","",IF(ISERROR(MATCH($J60,SorP!$B$1:$B$6261,0)),"",INDIRECT("'SorP'!$A$"&amp;MATCH($S60&amp;$J60,SorP!C:C,0))))</f>
        <v>BE-VAN</v>
      </c>
      <c r="U60" s="167"/>
      <c r="V60" s="168">
        <f>IF(C60="",NA(),MATCH($B60&amp;$C60,'Smelter Look-up'!$J:$J,0))</f>
        <v>157</v>
      </c>
      <c r="X60" s="169">
        <f t="shared" ca="1" si="6"/>
        <v>0</v>
      </c>
      <c r="AB60" s="312" t="str">
        <f t="shared" si="7"/>
        <v>Cobalt</v>
      </c>
      <c r="AC60" s="169" t="str">
        <f t="shared" si="3"/>
        <v>Cobalt</v>
      </c>
      <c r="AD60" s="169" t="str">
        <f t="shared" si="4"/>
        <v>Umicore Olen</v>
      </c>
    </row>
    <row r="61" spans="1:30" s="169" customFormat="1" ht="38.25">
      <c r="A61" s="154" t="s">
        <v>77</v>
      </c>
      <c r="B61" s="302" t="s">
        <v>40</v>
      </c>
      <c r="C61" s="151" t="s">
        <v>18609</v>
      </c>
      <c r="D61" s="148"/>
      <c r="E61" s="148" t="str">
        <f ca="1">IF(ISERROR($V61),"",OFFSET('Smelter Look-up'!$D$4,$V61-4,0)&amp;"")</f>
        <v>TAIWAN, PROVINCE OF CHINA</v>
      </c>
      <c r="F61" s="148" t="str">
        <f ca="1">IF(ISERROR($V61),"",OFFSET('Smelter Look-up'!$E$4,$V61-4,0))</f>
        <v>CID003473</v>
      </c>
      <c r="G61" s="148" t="str">
        <f ca="1">IF(C61=$X$4,"Enter smelter details",IF(ISERROR($V61),"",OFFSET('Smelter Look-up'!$F$4,$V61-4,0)))</f>
        <v>RMI</v>
      </c>
      <c r="H61" s="204">
        <f ca="1">IF(ISERROR($V61),"",OFFSET('Smelter Look-up'!$G$4,$V61-4,0))</f>
        <v>0</v>
      </c>
      <c r="I61" s="205" t="str">
        <f ca="1">IF(ISERROR($V61),"",OFFSET('Smelter Look-up'!$H$4,$V61-4,0))</f>
        <v>Toufen</v>
      </c>
      <c r="J61" s="205" t="str">
        <f ca="1">IF(ISERROR($V61),"",OFFSET('Smelter Look-up'!$I$4,$V61-4,0))</f>
        <v>Miaoli</v>
      </c>
      <c r="K61" s="149"/>
      <c r="L61" s="149"/>
      <c r="M61" s="149"/>
      <c r="N61" s="149"/>
      <c r="O61" s="149"/>
      <c r="P61" s="207"/>
      <c r="Q61" s="150"/>
      <c r="R61" s="148" t="str">
        <f ca="1">IF(ISERROR($V61),"",OFFSET('Smelter Look-up'!$C$4,$V61-4,0)&amp;"")</f>
        <v>Uranus Chemicals</v>
      </c>
      <c r="S61" s="154" t="str">
        <f t="shared" ca="1" si="5"/>
        <v>TW</v>
      </c>
      <c r="T61" s="154" t="str">
        <f ca="1">IF(B61="","",IF(ISERROR(MATCH($J61,SorP!$B$1:$B$6261,0)),"",INDIRECT("'SorP'!$A$"&amp;MATCH($S61&amp;$J61,SorP!C:C,0))))</f>
        <v>TW-MIA</v>
      </c>
      <c r="U61" s="167"/>
      <c r="V61" s="168">
        <f>IF(C61="",NA(),MATCH($B61&amp;$C61,'Smelter Look-up'!$J:$J,0))</f>
        <v>158</v>
      </c>
      <c r="X61" s="169">
        <f t="shared" ca="1" si="6"/>
        <v>0</v>
      </c>
      <c r="AB61" s="312" t="str">
        <f t="shared" si="7"/>
        <v>Cobalt</v>
      </c>
      <c r="AC61" s="169" t="str">
        <f t="shared" si="3"/>
        <v>Cobalt</v>
      </c>
      <c r="AD61" s="169" t="str">
        <f t="shared" si="4"/>
        <v>Uranus Chemicals</v>
      </c>
    </row>
    <row r="62" spans="1:30" s="169" customFormat="1" ht="102">
      <c r="A62" s="154" t="s">
        <v>273</v>
      </c>
      <c r="B62" s="302" t="s">
        <v>40</v>
      </c>
      <c r="C62" s="151" t="s">
        <v>272</v>
      </c>
      <c r="D62" s="148"/>
      <c r="E62" s="148" t="str">
        <f ca="1">IF(ISERROR($V62),"",OFFSET('Smelter Look-up'!$D$4,$V62-4,0)&amp;"")</f>
        <v>CANADA</v>
      </c>
      <c r="F62" s="148" t="str">
        <f ca="1">IF(ISERROR($V62),"",OFFSET('Smelter Look-up'!$E$4,$V62-4,0))</f>
        <v>CID003584</v>
      </c>
      <c r="G62" s="148" t="str">
        <f ca="1">IF(C62=$X$4,"Enter smelter details",IF(ISERROR($V62),"",OFFSET('Smelter Look-up'!$F$4,$V62-4,0)))</f>
        <v>RMI</v>
      </c>
      <c r="H62" s="204">
        <f ca="1">IF(ISERROR($V62),"",OFFSET('Smelter Look-up'!$G$4,$V62-4,0))</f>
        <v>0</v>
      </c>
      <c r="I62" s="205" t="str">
        <f ca="1">IF(ISERROR($V62),"",OFFSET('Smelter Look-up'!$H$4,$V62-4,0))</f>
        <v>Long Harbour</v>
      </c>
      <c r="J62" s="205" t="str">
        <f ca="1">IF(ISERROR($V62),"",OFFSET('Smelter Look-up'!$I$4,$V62-4,0))</f>
        <v>Newfoundland and Labrador</v>
      </c>
      <c r="K62" s="149"/>
      <c r="L62" s="149"/>
      <c r="M62" s="149"/>
      <c r="N62" s="149"/>
      <c r="O62" s="149"/>
      <c r="P62" s="207"/>
      <c r="Q62" s="150"/>
      <c r="R62" s="148" t="str">
        <f ca="1">IF(ISERROR($V62),"",OFFSET('Smelter Look-up'!$C$4,$V62-4,0)&amp;"")</f>
        <v>Vale – Long Harbour Processing Plant (LHPP)</v>
      </c>
      <c r="S62" s="154" t="str">
        <f t="shared" ca="1" si="5"/>
        <v>CA</v>
      </c>
      <c r="T62" s="154" t="str">
        <f ca="1">IF(B62="","",IF(ISERROR(MATCH($J62,SorP!$B$1:$B$6261,0)),"",INDIRECT("'SorP'!$A$"&amp;MATCH($S62&amp;$J62,SorP!C:C,0))))</f>
        <v>CA-NL</v>
      </c>
      <c r="U62" s="167"/>
      <c r="V62" s="168">
        <f>IF(C62="",NA(),MATCH($B62&amp;$C62,'Smelter Look-up'!$J:$J,0))</f>
        <v>159</v>
      </c>
      <c r="X62" s="169">
        <f t="shared" ca="1" si="6"/>
        <v>0</v>
      </c>
      <c r="AB62" s="312" t="str">
        <f t="shared" si="7"/>
        <v>Cobalt</v>
      </c>
      <c r="AC62" s="169" t="str">
        <f t="shared" si="3"/>
        <v>Cobalt</v>
      </c>
      <c r="AD62" s="169" t="str">
        <f t="shared" si="4"/>
        <v>Vale – Long Harbour Processing Plant (LHPP)</v>
      </c>
    </row>
    <row r="63" spans="1:30" s="169" customFormat="1" ht="102">
      <c r="A63" s="154" t="s">
        <v>18677</v>
      </c>
      <c r="B63" s="302" t="s">
        <v>40</v>
      </c>
      <c r="C63" s="151" t="s">
        <v>18676</v>
      </c>
      <c r="D63" s="148"/>
      <c r="E63" s="148" t="str">
        <f ca="1">IF(ISERROR($V63),"",OFFSET('Smelter Look-up'!$D$4,$V63-4,0)&amp;"")</f>
        <v>CHINA</v>
      </c>
      <c r="F63" s="148" t="str">
        <f ca="1">IF(ISERROR($V63),"",OFFSET('Smelter Look-up'!$E$4,$V63-4,0))</f>
        <v>CID005276</v>
      </c>
      <c r="G63" s="148" t="str">
        <f ca="1">IF(C63=$X$4,"Enter smelter details",IF(ISERROR($V63),"",OFFSET('Smelter Look-up'!$F$4,$V63-4,0)))</f>
        <v>RMI</v>
      </c>
      <c r="H63" s="204">
        <f ca="1">IF(ISERROR($V63),"",OFFSET('Smelter Look-up'!$G$4,$V63-4,0))</f>
        <v>0</v>
      </c>
      <c r="I63" s="205" t="str">
        <f ca="1">IF(ISERROR($V63),"",OFFSET('Smelter Look-up'!$H$4,$V63-4,0))</f>
        <v>Yichang</v>
      </c>
      <c r="J63" s="205" t="str">
        <f ca="1">IF(ISERROR($V63),"",OFFSET('Smelter Look-up'!$I$4,$V63-4,0))</f>
        <v>Hubei Sheng</v>
      </c>
      <c r="K63" s="149"/>
      <c r="L63" s="149"/>
      <c r="M63" s="149"/>
      <c r="N63" s="149"/>
      <c r="O63" s="149"/>
      <c r="P63" s="207"/>
      <c r="Q63" s="150"/>
      <c r="R63" s="148" t="str">
        <f ca="1">IF(ISERROR($V63),"",OFFSET('Smelter Look-up'!$C$4,$V63-4,0)&amp;"")</f>
        <v>Yichang Brunp Contemporary Amperex Co., Ltd.</v>
      </c>
      <c r="S63" s="154" t="str">
        <f t="shared" ca="1" si="5"/>
        <v>CN</v>
      </c>
      <c r="T63" s="154" t="str">
        <f ca="1">IF(B63="","",IF(ISERROR(MATCH($J63,SorP!$B$1:$B$6261,0)),"",INDIRECT("'SorP'!$A$"&amp;MATCH($S63&amp;$J63,SorP!C:C,0))))</f>
        <v>CN-HB</v>
      </c>
      <c r="U63" s="167"/>
      <c r="V63" s="168">
        <f>IF(C63="",NA(),MATCH($B63&amp;$C63,'Smelter Look-up'!$J:$J,0))</f>
        <v>169</v>
      </c>
      <c r="X63" s="169">
        <f t="shared" ref="X63:X126" ca="1" si="8">IF(AND(C63="Smelter not listed",OR(LEN(D63)=0,LEN(E63)=0)),1,0)</f>
        <v>0</v>
      </c>
      <c r="AB63" s="312" t="str">
        <f t="shared" si="7"/>
        <v>Cobalt</v>
      </c>
      <c r="AC63" s="169" t="str">
        <f t="shared" si="3"/>
        <v>Cobalt</v>
      </c>
      <c r="AD63" s="169" t="str">
        <f t="shared" si="4"/>
        <v>Yichang Brunp Contemporary Amperex Co., Ltd.</v>
      </c>
    </row>
    <row r="64" spans="1:30" s="169" customFormat="1" ht="102">
      <c r="A64" s="154" t="s">
        <v>292</v>
      </c>
      <c r="B64" s="302" t="s">
        <v>40</v>
      </c>
      <c r="C64" s="151" t="s">
        <v>11814</v>
      </c>
      <c r="D64" s="148"/>
      <c r="E64" s="148" t="str">
        <f ca="1">IF(ISERROR($V64),"",OFFSET('Smelter Look-up'!$D$4,$V64-4,0)&amp;"")</f>
        <v>CHINA</v>
      </c>
      <c r="F64" s="148" t="str">
        <f ca="1">IF(ISERROR($V64),"",OFFSET('Smelter Look-up'!$E$4,$V64-4,0))</f>
        <v>CID003526</v>
      </c>
      <c r="G64" s="148" t="str">
        <f ca="1">IF(C64=$X$4,"Enter smelter details",IF(ISERROR($V64),"",OFFSET('Smelter Look-up'!$F$4,$V64-4,0)))</f>
        <v>RMI</v>
      </c>
      <c r="H64" s="204">
        <f ca="1">IF(ISERROR($V64),"",OFFSET('Smelter Look-up'!$G$4,$V64-4,0))</f>
        <v>0</v>
      </c>
      <c r="I64" s="205" t="str">
        <f ca="1">IF(ISERROR($V64),"",OFFSET('Smelter Look-up'!$H$4,$V64-4,0))</f>
        <v>Shaoxing</v>
      </c>
      <c r="J64" s="205" t="str">
        <f ca="1">IF(ISERROR($V64),"",OFFSET('Smelter Look-up'!$I$4,$V64-4,0))</f>
        <v>Zhejiang Sheng</v>
      </c>
      <c r="K64" s="149"/>
      <c r="L64" s="149"/>
      <c r="M64" s="149"/>
      <c r="N64" s="149"/>
      <c r="O64" s="149"/>
      <c r="P64" s="207"/>
      <c r="Q64" s="150"/>
      <c r="R64" s="148" t="str">
        <f ca="1">IF(ISERROR($V64),"",OFFSET('Smelter Look-up'!$C$4,$V64-4,0)&amp;"")</f>
        <v>Zhejiang Greatpower Cobalt Materials Co., Ltd.</v>
      </c>
      <c r="S64" s="154" t="str">
        <f t="shared" ref="S64:S127" ca="1" si="9">IF(B64="","",IF(ISERROR(MATCH($E64,CL,0)),"Unknown",INDIRECT("'C'!$A$"&amp;MATCH($E64,CL,0)+1)))</f>
        <v>CN</v>
      </c>
      <c r="T64" s="154" t="str">
        <f ca="1">IF(B64="","",IF(ISERROR(MATCH($J64,SorP!$B$1:$B$6261,0)),"",INDIRECT("'SorP'!$A$"&amp;MATCH($S64&amp;$J64,SorP!C:C,0))))</f>
        <v>CN-ZJ</v>
      </c>
      <c r="U64" s="167"/>
      <c r="V64" s="168">
        <f>IF(C64="",NA(),MATCH($B64&amp;$C64,'Smelter Look-up'!$J:$J,0))</f>
        <v>171</v>
      </c>
      <c r="X64" s="169">
        <f t="shared" ca="1" si="8"/>
        <v>0</v>
      </c>
      <c r="AB64" s="312" t="str">
        <f t="shared" si="7"/>
        <v>Cobalt</v>
      </c>
      <c r="AC64" s="169" t="str">
        <f t="shared" si="3"/>
        <v>Cobalt</v>
      </c>
      <c r="AD64" s="169" t="str">
        <f t="shared" si="4"/>
        <v>Zhejiang Greatpower Cobalt Materials Co., Ltd.</v>
      </c>
    </row>
    <row r="65" spans="1:30" s="169" customFormat="1" ht="102">
      <c r="A65" s="154" t="s">
        <v>289</v>
      </c>
      <c r="B65" s="302" t="s">
        <v>40</v>
      </c>
      <c r="C65" s="151" t="s">
        <v>288</v>
      </c>
      <c r="D65" s="148"/>
      <c r="E65" s="148" t="str">
        <f ca="1">IF(ISERROR($V65),"",OFFSET('Smelter Look-up'!$D$4,$V65-4,0)&amp;"")</f>
        <v>CHINA</v>
      </c>
      <c r="F65" s="148" t="str">
        <f ca="1">IF(ISERROR($V65),"",OFFSET('Smelter Look-up'!$E$4,$V65-4,0))</f>
        <v>CID003225</v>
      </c>
      <c r="G65" s="148" t="str">
        <f ca="1">IF(C65=$X$4,"Enter smelter details",IF(ISERROR($V65),"",OFFSET('Smelter Look-up'!$F$4,$V65-4,0)))</f>
        <v>RMI</v>
      </c>
      <c r="H65" s="204">
        <f ca="1">IF(ISERROR($V65),"",OFFSET('Smelter Look-up'!$G$4,$V65-4,0))</f>
        <v>0</v>
      </c>
      <c r="I65" s="205" t="str">
        <f ca="1">IF(ISERROR($V65),"",OFFSET('Smelter Look-up'!$H$4,$V65-4,0))</f>
        <v>Tongxiang</v>
      </c>
      <c r="J65" s="205" t="str">
        <f ca="1">IF(ISERROR($V65),"",OFFSET('Smelter Look-up'!$I$4,$V65-4,0))</f>
        <v>Zhejiang Sheng</v>
      </c>
      <c r="K65" s="149"/>
      <c r="L65" s="149"/>
      <c r="M65" s="149"/>
      <c r="N65" s="149"/>
      <c r="O65" s="149"/>
      <c r="P65" s="207"/>
      <c r="Q65" s="150"/>
      <c r="R65" s="148" t="str">
        <f ca="1">IF(ISERROR($V65),"",OFFSET('Smelter Look-up'!$C$4,$V65-4,0)&amp;"")</f>
        <v>Zhejiang Huayou Cobalt Company Limited</v>
      </c>
      <c r="S65" s="154" t="str">
        <f t="shared" ca="1" si="9"/>
        <v>CN</v>
      </c>
      <c r="T65" s="154" t="str">
        <f ca="1">IF(B65="","",IF(ISERROR(MATCH($J65,SorP!$B$1:$B$6261,0)),"",INDIRECT("'SorP'!$A$"&amp;MATCH($S65&amp;$J65,SorP!C:C,0))))</f>
        <v>CN-ZJ</v>
      </c>
      <c r="U65" s="167"/>
      <c r="V65" s="168">
        <f>IF(C65="",NA(),MATCH($B65&amp;$C65,'Smelter Look-up'!$J:$J,0))</f>
        <v>174</v>
      </c>
      <c r="X65" s="169">
        <f t="shared" ca="1" si="8"/>
        <v>0</v>
      </c>
      <c r="AB65" s="312" t="str">
        <f t="shared" si="7"/>
        <v>Cobalt</v>
      </c>
      <c r="AC65" s="169" t="str">
        <f t="shared" si="3"/>
        <v>Cobalt</v>
      </c>
      <c r="AD65" s="169" t="str">
        <f t="shared" si="4"/>
        <v>Zhejiang Huayou Cobalt Company Limited</v>
      </c>
    </row>
    <row r="66" spans="1:30" s="169" customFormat="1" ht="127.5">
      <c r="A66" s="154" t="s">
        <v>226</v>
      </c>
      <c r="B66" s="302" t="s">
        <v>40</v>
      </c>
      <c r="C66" s="151" t="s">
        <v>19562</v>
      </c>
      <c r="D66" s="148"/>
      <c r="E66" s="148" t="str">
        <f ca="1">IF(ISERROR($V66),"",OFFSET('Smelter Look-up'!$D$4,$V66-4,0)&amp;"")</f>
        <v>CHINA</v>
      </c>
      <c r="F66" s="148" t="str">
        <f ca="1">IF(ISERROR($V66),"",OFFSET('Smelter Look-up'!$E$4,$V66-4,0))</f>
        <v>CID003398</v>
      </c>
      <c r="G66" s="148" t="str">
        <f ca="1">IF(C66=$X$4,"Enter smelter details",IF(ISERROR($V66),"",OFFSET('Smelter Look-up'!$F$4,$V66-4,0)))</f>
        <v>RMI</v>
      </c>
      <c r="H66" s="204">
        <f ca="1">IF(ISERROR($V66),"",OFFSET('Smelter Look-up'!$G$4,$V66-4,0))</f>
        <v>0</v>
      </c>
      <c r="I66" s="205" t="str">
        <f ca="1">IF(ISERROR($V66),"",OFFSET('Smelter Look-up'!$H$4,$V66-4,0))</f>
        <v>Shaoxing</v>
      </c>
      <c r="J66" s="205" t="str">
        <f ca="1">IF(ISERROR($V66),"",OFFSET('Smelter Look-up'!$I$4,$V66-4,0))</f>
        <v>Zhejiang Sheng</v>
      </c>
      <c r="K66" s="149"/>
      <c r="L66" s="149"/>
      <c r="M66" s="149"/>
      <c r="N66" s="149"/>
      <c r="O66" s="149"/>
      <c r="P66" s="207"/>
      <c r="Q66" s="150"/>
      <c r="R66" s="148" t="str">
        <f ca="1">IF(ISERROR($V66),"",OFFSET('Smelter Look-up'!$C$4,$V66-4,0)&amp;"")</f>
        <v>ZHEJIANG NEW ERA ZHONGNENG TECHNOLOGY CO., LTD.</v>
      </c>
      <c r="S66" s="154" t="str">
        <f t="shared" ca="1" si="9"/>
        <v>CN</v>
      </c>
      <c r="T66" s="154" t="str">
        <f ca="1">IF(B66="","",IF(ISERROR(MATCH($J66,SorP!$B$1:$B$6261,0)),"",INDIRECT("'SorP'!$A$"&amp;MATCH($S66&amp;$J66,SorP!C:C,0))))</f>
        <v>CN-ZJ</v>
      </c>
      <c r="U66" s="167"/>
      <c r="V66" s="168">
        <f>IF(C66="",NA(),MATCH($B66&amp;$C66,'Smelter Look-up'!$J:$J,0))</f>
        <v>176</v>
      </c>
      <c r="X66" s="169">
        <f t="shared" ca="1" si="8"/>
        <v>0</v>
      </c>
      <c r="AB66" s="312" t="str">
        <f t="shared" si="7"/>
        <v>Cobalt</v>
      </c>
      <c r="AC66" s="169" t="str">
        <f t="shared" si="3"/>
        <v>Cobalt</v>
      </c>
      <c r="AD66" s="169" t="str">
        <f t="shared" si="4"/>
        <v>ZHEJIANG NEW ERA ZHONGNENG TECHNOLOGY CO., LTD.</v>
      </c>
    </row>
    <row r="67" spans="1:30" s="169" customFormat="1" ht="51">
      <c r="A67" s="154" t="s">
        <v>18144</v>
      </c>
      <c r="B67" s="302" t="s">
        <v>18108</v>
      </c>
      <c r="C67" s="151" t="s">
        <v>18602</v>
      </c>
      <c r="D67" s="148"/>
      <c r="E67" s="148" t="str">
        <f ca="1">IF(ISERROR($V67),"",OFFSET('Smelter Look-up'!$D$4,$V67-4,0)&amp;"")</f>
        <v>CONGO, DEMOCRATIC REPUBLIC OF THE</v>
      </c>
      <c r="F67" s="148" t="str">
        <f ca="1">IF(ISERROR($V67),"",OFFSET('Smelter Look-up'!$E$4,$V67-4,0))</f>
        <v>CID004812</v>
      </c>
      <c r="G67" s="148" t="str">
        <f ca="1">IF(C67=$X$4,"Enter smelter details",IF(ISERROR($V67),"",OFFSET('Smelter Look-up'!$F$4,$V67-4,0)))</f>
        <v>RMI</v>
      </c>
      <c r="H67" s="204">
        <f ca="1">IF(ISERROR($V67),"",OFFSET('Smelter Look-up'!$G$4,$V67-4,0))</f>
        <v>0</v>
      </c>
      <c r="I67" s="205" t="str">
        <f ca="1">IF(ISERROR($V67),"",OFFSET('Smelter Look-up'!$H$4,$V67-4,0))</f>
        <v>Chefferie de Bayeke</v>
      </c>
      <c r="J67" s="205" t="str">
        <f ca="1">IF(ISERROR($V67),"",OFFSET('Smelter Look-up'!$I$4,$V67-4,0))</f>
        <v>Lualaba</v>
      </c>
      <c r="K67" s="149"/>
      <c r="L67" s="149"/>
      <c r="M67" s="149"/>
      <c r="N67" s="149"/>
      <c r="O67" s="149"/>
      <c r="P67" s="207"/>
      <c r="Q67" s="150"/>
      <c r="R67" s="148" t="str">
        <f ca="1">IF(ISERROR($V67),"",OFFSET('Smelter Look-up'!$C$4,$V67-4,0)&amp;"")</f>
        <v>CMOC Kisanfu Mining SARL</v>
      </c>
      <c r="S67" s="154" t="str">
        <f t="shared" ca="1" si="9"/>
        <v>CD</v>
      </c>
      <c r="T67" s="154" t="str">
        <f ca="1">IF(B67="","",IF(ISERROR(MATCH($J67,SorP!$B$1:$B$6261,0)),"",INDIRECT("'SorP'!$A$"&amp;MATCH($S67&amp;$J67,SorP!C:C,0))))</f>
        <v>CD-LU</v>
      </c>
      <c r="U67" s="167"/>
      <c r="V67" s="168">
        <f>IF(C67="",NA(),MATCH($B67&amp;$C67,'Smelter Look-up'!$J:$J,0))</f>
        <v>217</v>
      </c>
      <c r="X67" s="169">
        <f t="shared" ca="1" si="8"/>
        <v>0</v>
      </c>
      <c r="AB67" s="312" t="str">
        <f t="shared" si="7"/>
        <v>Copper</v>
      </c>
      <c r="AC67" s="169" t="str">
        <f t="shared" si="3"/>
        <v>Copper</v>
      </c>
      <c r="AD67" s="169" t="str">
        <f t="shared" si="4"/>
        <v>CMOC Kisanfu Mining SARL</v>
      </c>
    </row>
    <row r="68" spans="1:30" s="169" customFormat="1" ht="38.25">
      <c r="A68" s="154" t="s">
        <v>18154</v>
      </c>
      <c r="B68" s="302" t="s">
        <v>18108</v>
      </c>
      <c r="C68" s="151" t="s">
        <v>11860</v>
      </c>
      <c r="D68" s="148"/>
      <c r="E68" s="148" t="str">
        <f ca="1">IF(ISERROR($V68),"",OFFSET('Smelter Look-up'!$D$4,$V68-4,0)&amp;"")</f>
        <v>TURKEY</v>
      </c>
      <c r="F68" s="148" t="str">
        <f ca="1">IF(ISERROR($V68),"",OFFSET('Smelter Look-up'!$E$4,$V68-4,0))</f>
        <v>CID004058</v>
      </c>
      <c r="G68" s="148" t="str">
        <f ca="1">IF(C68=$X$4,"Enter smelter details",IF(ISERROR($V68),"",OFFSET('Smelter Look-up'!$F$4,$V68-4,0)))</f>
        <v>RMI</v>
      </c>
      <c r="H68" s="204">
        <f ca="1">IF(ISERROR($V68),"",OFFSET('Smelter Look-up'!$G$4,$V68-4,0))</f>
        <v>0</v>
      </c>
      <c r="I68" s="205" t="str">
        <f ca="1">IF(ISERROR($V68),"",OFFSET('Smelter Look-up'!$H$4,$V68-4,0))</f>
        <v>Mardin</v>
      </c>
      <c r="J68" s="205" t="str">
        <f ca="1">IF(ISERROR($V68),"",OFFSET('Smelter Look-up'!$I$4,$V68-4,0))</f>
        <v>Mardin</v>
      </c>
      <c r="K68" s="149"/>
      <c r="L68" s="149"/>
      <c r="M68" s="149"/>
      <c r="N68" s="149"/>
      <c r="O68" s="149"/>
      <c r="P68" s="207"/>
      <c r="Q68" s="150"/>
      <c r="R68" s="148" t="str">
        <f ca="1">IF(ISERROR($V68),"",OFFSET('Smelter Look-up'!$C$4,$V68-4,0)&amp;"")</f>
        <v>Eti Bakir A.S</v>
      </c>
      <c r="S68" s="154" t="str">
        <f t="shared" ca="1" si="9"/>
        <v>Unknown</v>
      </c>
      <c r="T68" s="154" t="e">
        <f ca="1">IF(B68="","",IF(ISERROR(MATCH($J68,SorP!$B$1:$B$6261,0)),"",INDIRECT("'SorP'!$A$"&amp;MATCH($S68&amp;$J68,SorP!C:C,0))))</f>
        <v>#N/A</v>
      </c>
      <c r="U68" s="167"/>
      <c r="V68" s="168">
        <f>IF(C68="",NA(),MATCH($B68&amp;$C68,'Smelter Look-up'!$J:$J,0))</f>
        <v>239</v>
      </c>
      <c r="X68" s="169">
        <f t="shared" ca="1" si="8"/>
        <v>0</v>
      </c>
      <c r="AB68" s="312" t="str">
        <f t="shared" si="7"/>
        <v>Copper</v>
      </c>
      <c r="AC68" s="169" t="str">
        <f t="shared" si="3"/>
        <v>Copper</v>
      </c>
      <c r="AD68" s="169" t="str">
        <f t="shared" si="4"/>
        <v>Eti Bakir A.S</v>
      </c>
    </row>
    <row r="69" spans="1:30" s="169" customFormat="1" ht="102">
      <c r="A69" s="154" t="s">
        <v>18160</v>
      </c>
      <c r="B69" s="302" t="s">
        <v>18108</v>
      </c>
      <c r="C69" s="151" t="s">
        <v>18159</v>
      </c>
      <c r="D69" s="148"/>
      <c r="E69" s="148" t="str">
        <f ca="1">IF(ISERROR($V69),"",OFFSET('Smelter Look-up'!$D$4,$V69-4,0)&amp;"")</f>
        <v>SOUTH AFRICA</v>
      </c>
      <c r="F69" s="148" t="str">
        <f ca="1">IF(ISERROR($V69),"",OFFSET('Smelter Look-up'!$E$4,$V69-4,0))</f>
        <v>CID004607</v>
      </c>
      <c r="G69" s="148" t="str">
        <f ca="1">IF(C69=$X$4,"Enter smelter details",IF(ISERROR($V69),"",OFFSET('Smelter Look-up'!$F$4,$V69-4,0)))</f>
        <v>RMI</v>
      </c>
      <c r="H69" s="204">
        <f ca="1">IF(ISERROR($V69),"",OFFSET('Smelter Look-up'!$G$4,$V69-4,0))</f>
        <v>0</v>
      </c>
      <c r="I69" s="205" t="str">
        <f ca="1">IF(ISERROR($V69),"",OFFSET('Smelter Look-up'!$H$4,$V69-4,0))</f>
        <v>Springs</v>
      </c>
      <c r="J69" s="205" t="str">
        <f ca="1">IF(ISERROR($V69),"",OFFSET('Smelter Look-up'!$I$4,$V69-4,0))</f>
        <v>Gauteng</v>
      </c>
      <c r="K69" s="149"/>
      <c r="L69" s="149"/>
      <c r="M69" s="149"/>
      <c r="N69" s="149"/>
      <c r="O69" s="149"/>
      <c r="P69" s="207"/>
      <c r="Q69" s="150"/>
      <c r="R69" s="148" t="str">
        <f ca="1">IF(ISERROR($V69),"",OFFSET('Smelter Look-up'!$C$4,$V69-4,0)&amp;"")</f>
        <v>Impala Platinum - Base Metal Refinery (BMR)</v>
      </c>
      <c r="S69" s="154" t="str">
        <f t="shared" ca="1" si="9"/>
        <v>ZA</v>
      </c>
      <c r="T69" s="154" t="str">
        <f ca="1">IF(B69="","",IF(ISERROR(MATCH($J69,SorP!$B$1:$B$6261,0)),"",INDIRECT("'SorP'!$A$"&amp;MATCH($S69&amp;$J69,SorP!C:C,0))))</f>
        <v>ZA-GP</v>
      </c>
      <c r="U69" s="167"/>
      <c r="V69" s="168">
        <f>IF(C69="",NA(),MATCH($B69&amp;$C69,'Smelter Look-up'!$J:$J,0))</f>
        <v>261</v>
      </c>
      <c r="X69" s="169">
        <f t="shared" ca="1" si="8"/>
        <v>0</v>
      </c>
      <c r="AB69" s="312" t="str">
        <f t="shared" si="7"/>
        <v>Copper</v>
      </c>
      <c r="AC69" s="169" t="str">
        <f t="shared" si="3"/>
        <v>Copper</v>
      </c>
      <c r="AD69" s="169" t="str">
        <f t="shared" si="4"/>
        <v>Impala Platinum - Base Metal Refinery (BMR)</v>
      </c>
    </row>
    <row r="70" spans="1:30" s="169" customFormat="1" ht="76.5">
      <c r="A70" s="154" t="s">
        <v>18162</v>
      </c>
      <c r="B70" s="302" t="s">
        <v>18108</v>
      </c>
      <c r="C70" s="151" t="s">
        <v>18161</v>
      </c>
      <c r="D70" s="148"/>
      <c r="E70" s="148" t="str">
        <f ca="1">IF(ISERROR($V70),"",OFFSET('Smelter Look-up'!$D$4,$V70-4,0)&amp;"")</f>
        <v>SOUTH AFRICA</v>
      </c>
      <c r="F70" s="148" t="str">
        <f ca="1">IF(ISERROR($V70),"",OFFSET('Smelter Look-up'!$E$4,$V70-4,0))</f>
        <v>CID004613</v>
      </c>
      <c r="G70" s="148" t="str">
        <f ca="1">IF(C70=$X$4,"Enter smelter details",IF(ISERROR($V70),"",OFFSET('Smelter Look-up'!$F$4,$V70-4,0)))</f>
        <v>RMI</v>
      </c>
      <c r="H70" s="204">
        <f ca="1">IF(ISERROR($V70),"",OFFSET('Smelter Look-up'!$G$4,$V70-4,0))</f>
        <v>0</v>
      </c>
      <c r="I70" s="205" t="str">
        <f ca="1">IF(ISERROR($V70),"",OFFSET('Smelter Look-up'!$H$4,$V70-4,0))</f>
        <v>Rustenburg</v>
      </c>
      <c r="J70" s="205" t="str">
        <f ca="1">IF(ISERROR($V70),"",OFFSET('Smelter Look-up'!$I$4,$V70-4,0))</f>
        <v>North-West</v>
      </c>
      <c r="K70" s="149"/>
      <c r="L70" s="149"/>
      <c r="M70" s="149"/>
      <c r="N70" s="149"/>
      <c r="O70" s="149"/>
      <c r="P70" s="207"/>
      <c r="Q70" s="150"/>
      <c r="R70" s="148" t="str">
        <f ca="1">IF(ISERROR($V70),"",OFFSET('Smelter Look-up'!$C$4,$V70-4,0)&amp;"")</f>
        <v>Impala Platinum - Rustenburg Smelter</v>
      </c>
      <c r="S70" s="154" t="str">
        <f t="shared" ca="1" si="9"/>
        <v>ZA</v>
      </c>
      <c r="T70" s="154" t="str">
        <f ca="1">IF(B70="","",IF(ISERROR(MATCH($J70,SorP!$B$1:$B$6261,0)),"",INDIRECT("'SorP'!$A$"&amp;MATCH($S70&amp;$J70,SorP!C:C,0))))</f>
        <v>ZA-NW</v>
      </c>
      <c r="U70" s="167"/>
      <c r="V70" s="168">
        <f>IF(C70="",NA(),MATCH($B70&amp;$C70,'Smelter Look-up'!$J:$J,0))</f>
        <v>262</v>
      </c>
      <c r="X70" s="169">
        <f t="shared" ca="1" si="8"/>
        <v>0</v>
      </c>
      <c r="AB70" s="312" t="str">
        <f t="shared" ref="AB70:AB133" si="10">IF(C70="","",B70)</f>
        <v>Copper</v>
      </c>
      <c r="AC70" s="169" t="str">
        <f t="shared" ref="AC70:AC133" si="11">B70</f>
        <v>Copper</v>
      </c>
      <c r="AD70" s="169" t="str">
        <f t="shared" ref="AD70:AD133" si="12">IF(C70="Smelter not listed",D70,C70)</f>
        <v>Impala Platinum - Rustenburg Smelter</v>
      </c>
    </row>
    <row r="71" spans="1:30" s="169" customFormat="1" ht="63.75">
      <c r="A71" s="154" t="s">
        <v>18166</v>
      </c>
      <c r="B71" s="302" t="s">
        <v>18108</v>
      </c>
      <c r="C71" s="151" t="s">
        <v>175</v>
      </c>
      <c r="D71" s="148"/>
      <c r="E71" s="148" t="str">
        <f ca="1">IF(ISERROR($V71),"",OFFSET('Smelter Look-up'!$D$4,$V71-4,0)&amp;"")</f>
        <v>CONGO, DEMOCRATIC REPUBLIC OF THE</v>
      </c>
      <c r="F71" s="148" t="str">
        <f ca="1">IF(ISERROR($V71),"",OFFSET('Smelter Look-up'!$E$4,$V71-4,0))</f>
        <v>CID004394</v>
      </c>
      <c r="G71" s="148" t="str">
        <f ca="1">IF(C71=$X$4,"Enter smelter details",IF(ISERROR($V71),"",OFFSET('Smelter Look-up'!$F$4,$V71-4,0)))</f>
        <v>RMI</v>
      </c>
      <c r="H71" s="204">
        <f ca="1">IF(ISERROR($V71),"",OFFSET('Smelter Look-up'!$G$4,$V71-4,0))</f>
        <v>0</v>
      </c>
      <c r="I71" s="205" t="str">
        <f ca="1">IF(ISERROR($V71),"",OFFSET('Smelter Look-up'!$H$4,$V71-4,0))</f>
        <v>Kolwezi</v>
      </c>
      <c r="J71" s="205" t="str">
        <f ca="1">IF(ISERROR($V71),"",OFFSET('Smelter Look-up'!$I$4,$V71-4,0))</f>
        <v>Lualaba</v>
      </c>
      <c r="K71" s="149"/>
      <c r="L71" s="149"/>
      <c r="M71" s="149"/>
      <c r="N71" s="149"/>
      <c r="O71" s="149"/>
      <c r="P71" s="207"/>
      <c r="Q71" s="150"/>
      <c r="R71" s="148" t="str">
        <f ca="1">IF(ISERROR($V71),"",OFFSET('Smelter Look-up'!$C$4,$V71-4,0)&amp;"")</f>
        <v>Kamoto Copper Company</v>
      </c>
      <c r="S71" s="154" t="str">
        <f t="shared" ca="1" si="9"/>
        <v>CD</v>
      </c>
      <c r="T71" s="154" t="str">
        <f ca="1">IF(B71="","",IF(ISERROR(MATCH($J71,SorP!$B$1:$B$6261,0)),"",INDIRECT("'SorP'!$A$"&amp;MATCH($S71&amp;$J71,SorP!C:C,0))))</f>
        <v>CD-LU</v>
      </c>
      <c r="U71" s="167"/>
      <c r="V71" s="168">
        <f>IF(C71="",NA(),MATCH($B71&amp;$C71,'Smelter Look-up'!$J:$J,0))</f>
        <v>270</v>
      </c>
      <c r="X71" s="169">
        <f t="shared" ca="1" si="8"/>
        <v>0</v>
      </c>
      <c r="AB71" s="312" t="str">
        <f t="shared" si="10"/>
        <v>Copper</v>
      </c>
      <c r="AC71" s="169" t="str">
        <f t="shared" si="11"/>
        <v>Copper</v>
      </c>
      <c r="AD71" s="169" t="str">
        <f t="shared" si="12"/>
        <v>Kamoto Copper Company</v>
      </c>
    </row>
    <row r="72" spans="1:30" s="169" customFormat="1" ht="51">
      <c r="A72" s="154" t="s">
        <v>19449</v>
      </c>
      <c r="B72" s="302" t="s">
        <v>18108</v>
      </c>
      <c r="C72" s="151" t="s">
        <v>19448</v>
      </c>
      <c r="D72" s="148"/>
      <c r="E72" s="148" t="str">
        <f ca="1">IF(ISERROR($V72),"",OFFSET('Smelter Look-up'!$D$4,$V72-4,0)&amp;"")</f>
        <v>ZAMBIA</v>
      </c>
      <c r="F72" s="148" t="str">
        <f ca="1">IF(ISERROR($V72),"",OFFSET('Smelter Look-up'!$E$4,$V72-4,0))</f>
        <v>CID005285</v>
      </c>
      <c r="G72" s="148" t="str">
        <f ca="1">IF(C72=$X$4,"Enter smelter details",IF(ISERROR($V72),"",OFFSET('Smelter Look-up'!$F$4,$V72-4,0)))</f>
        <v>RMI</v>
      </c>
      <c r="H72" s="204">
        <f ca="1">IF(ISERROR($V72),"",OFFSET('Smelter Look-up'!$G$4,$V72-4,0))</f>
        <v>0</v>
      </c>
      <c r="I72" s="205" t="str">
        <f ca="1">IF(ISERROR($V72),"",OFFSET('Smelter Look-up'!$H$4,$V72-4,0))</f>
        <v>Solwezi</v>
      </c>
      <c r="J72" s="205" t="str">
        <f ca="1">IF(ISERROR($V72),"",OFFSET('Smelter Look-up'!$I$4,$V72-4,0))</f>
        <v>North-Western</v>
      </c>
      <c r="K72" s="149"/>
      <c r="L72" s="149"/>
      <c r="M72" s="149"/>
      <c r="N72" s="149"/>
      <c r="O72" s="149"/>
      <c r="P72" s="207"/>
      <c r="Q72" s="150"/>
      <c r="R72" s="148" t="str">
        <f ca="1">IF(ISERROR($V72),"",OFFSET('Smelter Look-up'!$C$4,$V72-4,0)&amp;"")</f>
        <v>Kansanshi Copper Smelter</v>
      </c>
      <c r="S72" s="154" t="str">
        <f t="shared" ca="1" si="9"/>
        <v>ZM</v>
      </c>
      <c r="T72" s="154" t="str">
        <f ca="1">IF(B72="","",IF(ISERROR(MATCH($J72,SorP!$B$1:$B$6261,0)),"",INDIRECT("'SorP'!$A$"&amp;MATCH($S72&amp;$J72,SorP!C:C,0))))</f>
        <v>ZM-06</v>
      </c>
      <c r="U72" s="167"/>
      <c r="V72" s="168">
        <f>IF(C72="",NA(),MATCH($B72&amp;$C72,'Smelter Look-up'!$J:$J,0))</f>
        <v>271</v>
      </c>
      <c r="X72" s="169">
        <f t="shared" ca="1" si="8"/>
        <v>0</v>
      </c>
      <c r="AB72" s="312" t="str">
        <f t="shared" si="10"/>
        <v>Copper</v>
      </c>
      <c r="AC72" s="169" t="str">
        <f t="shared" si="11"/>
        <v>Copper</v>
      </c>
      <c r="AD72" s="169" t="str">
        <f t="shared" si="12"/>
        <v>Kansanshi Copper Smelter</v>
      </c>
    </row>
    <row r="73" spans="1:30" s="169" customFormat="1" ht="38.25">
      <c r="A73" s="154" t="s">
        <v>18174</v>
      </c>
      <c r="B73" s="302" t="s">
        <v>18108</v>
      </c>
      <c r="C73" s="151" t="s">
        <v>11865</v>
      </c>
      <c r="D73" s="148"/>
      <c r="E73" s="148" t="str">
        <f ca="1">IF(ISERROR($V73),"",OFFSET('Smelter Look-up'!$D$4,$V73-4,0)&amp;"")</f>
        <v>CONGO, DEMOCRATIC REPUBLIC OF THE</v>
      </c>
      <c r="F73" s="148" t="str">
        <f ca="1">IF(ISERROR($V73),"",OFFSET('Smelter Look-up'!$E$4,$V73-4,0))</f>
        <v>CID003872</v>
      </c>
      <c r="G73" s="148" t="str">
        <f ca="1">IF(C73=$X$4,"Enter smelter details",IF(ISERROR($V73),"",OFFSET('Smelter Look-up'!$F$4,$V73-4,0)))</f>
        <v>RMI</v>
      </c>
      <c r="H73" s="204">
        <f ca="1">IF(ISERROR($V73),"",OFFSET('Smelter Look-up'!$G$4,$V73-4,0))</f>
        <v>0</v>
      </c>
      <c r="I73" s="205" t="str">
        <f ca="1">IF(ISERROR($V73),"",OFFSET('Smelter Look-up'!$H$4,$V73-4,0))</f>
        <v>Kolwezi</v>
      </c>
      <c r="J73" s="205" t="str">
        <f ca="1">IF(ISERROR($V73),"",OFFSET('Smelter Look-up'!$I$4,$V73-4,0))</f>
        <v>Lualaba</v>
      </c>
      <c r="K73" s="149"/>
      <c r="L73" s="149"/>
      <c r="M73" s="149"/>
      <c r="N73" s="149"/>
      <c r="O73" s="149"/>
      <c r="P73" s="207"/>
      <c r="Q73" s="150"/>
      <c r="R73" s="148" t="str">
        <f ca="1">IF(ISERROR($V73),"",OFFSET('Smelter Look-up'!$C$4,$V73-4,0)&amp;"")</f>
        <v>Kisanfu Mining (Kimin)</v>
      </c>
      <c r="S73" s="154" t="str">
        <f t="shared" ca="1" si="9"/>
        <v>CD</v>
      </c>
      <c r="T73" s="154" t="str">
        <f ca="1">IF(B73="","",IF(ISERROR(MATCH($J73,SorP!$B$1:$B$6261,0)),"",INDIRECT("'SorP'!$A$"&amp;MATCH($S73&amp;$J73,SorP!C:C,0))))</f>
        <v>CD-LU</v>
      </c>
      <c r="U73" s="167"/>
      <c r="V73" s="168">
        <f>IF(C73="",NA(),MATCH($B73&amp;$C73,'Smelter Look-up'!$J:$J,0))</f>
        <v>281</v>
      </c>
      <c r="X73" s="169">
        <f t="shared" ca="1" si="8"/>
        <v>0</v>
      </c>
      <c r="AB73" s="312" t="str">
        <f t="shared" si="10"/>
        <v>Copper</v>
      </c>
      <c r="AC73" s="169" t="str">
        <f t="shared" si="11"/>
        <v>Copper</v>
      </c>
      <c r="AD73" s="169" t="str">
        <f t="shared" si="12"/>
        <v>Kisanfu Mining (Kimin)</v>
      </c>
    </row>
    <row r="74" spans="1:30" s="169" customFormat="1" ht="178.5">
      <c r="A74" s="154" t="s">
        <v>18176</v>
      </c>
      <c r="B74" s="302" t="s">
        <v>18108</v>
      </c>
      <c r="C74" s="151" t="s">
        <v>11867</v>
      </c>
      <c r="D74" s="148"/>
      <c r="E74" s="148" t="str">
        <f ca="1">IF(ISERROR($V74),"",OFFSET('Smelter Look-up'!$D$4,$V74-4,0)&amp;"")</f>
        <v>CONGO, DEMOCRATIC REPUBLIC OF THE</v>
      </c>
      <c r="F74" s="148" t="str">
        <f ca="1">IF(ISERROR($V74),"",OFFSET('Smelter Look-up'!$E$4,$V74-4,0))</f>
        <v>CID003948</v>
      </c>
      <c r="G74" s="148" t="str">
        <f ca="1">IF(C74=$X$4,"Enter smelter details",IF(ISERROR($V74),"",OFFSET('Smelter Look-up'!$F$4,$V74-4,0)))</f>
        <v>RMI</v>
      </c>
      <c r="H74" s="204">
        <f ca="1">IF(ISERROR($V74),"",OFFSET('Smelter Look-up'!$G$4,$V74-4,0))</f>
        <v>0</v>
      </c>
      <c r="I74" s="205" t="str">
        <f ca="1">IF(ISERROR($V74),"",OFFSET('Smelter Look-up'!$H$4,$V74-4,0))</f>
        <v>Lubumbashi</v>
      </c>
      <c r="J74" s="205" t="str">
        <f ca="1">IF(ISERROR($V74),"",OFFSET('Smelter Look-up'!$I$4,$V74-4,0))</f>
        <v>Haut-Katanga</v>
      </c>
      <c r="K74" s="149"/>
      <c r="L74" s="149"/>
      <c r="M74" s="149"/>
      <c r="N74" s="149"/>
      <c r="O74" s="149"/>
      <c r="P74" s="207"/>
      <c r="Q74" s="150"/>
      <c r="R74" s="148" t="str">
        <f ca="1">IF(ISERROR($V74),"",OFFSET('Smelter Look-up'!$C$4,$V74-4,0)&amp;"")</f>
        <v>La Compagnie de Traitement des Rejets de Kingamyambo S.A. (Metalkol S.A.)</v>
      </c>
      <c r="S74" s="154" t="str">
        <f t="shared" ca="1" si="9"/>
        <v>CD</v>
      </c>
      <c r="T74" s="154" t="str">
        <f ca="1">IF(B74="","",IF(ISERROR(MATCH($J74,SorP!$B$1:$B$6261,0)),"",INDIRECT("'SorP'!$A$"&amp;MATCH($S74&amp;$J74,SorP!C:C,0))))</f>
        <v>CD-HK</v>
      </c>
      <c r="U74" s="167"/>
      <c r="V74" s="168">
        <f>IF(C74="",NA(),MATCH($B74&amp;$C74,'Smelter Look-up'!$J:$J,0))</f>
        <v>286</v>
      </c>
      <c r="X74" s="169">
        <f t="shared" ca="1" si="8"/>
        <v>0</v>
      </c>
      <c r="AB74" s="312" t="str">
        <f t="shared" si="10"/>
        <v>Copper</v>
      </c>
      <c r="AC74" s="169" t="str">
        <f t="shared" si="11"/>
        <v>Copper</v>
      </c>
      <c r="AD74" s="169" t="str">
        <f t="shared" si="12"/>
        <v>La Compagnie de Traitement des Rejets de Kingamyambo S.A. (Metalkol S.A.)</v>
      </c>
    </row>
    <row r="75" spans="1:30" s="169" customFormat="1" ht="38.25">
      <c r="A75" s="154" t="s">
        <v>18173</v>
      </c>
      <c r="B75" s="302" t="s">
        <v>18108</v>
      </c>
      <c r="C75" s="151" t="s">
        <v>18172</v>
      </c>
      <c r="D75" s="148"/>
      <c r="E75" s="148" t="str">
        <f ca="1">IF(ISERROR($V75),"",OFFSET('Smelter Look-up'!$D$4,$V75-4,0)&amp;"")</f>
        <v>CONGO, DEMOCRATIC REPUBLIC OF THE</v>
      </c>
      <c r="F75" s="148" t="str">
        <f ca="1">IF(ISERROR($V75),"",OFFSET('Smelter Look-up'!$E$4,$V75-4,0))</f>
        <v>CID004201</v>
      </c>
      <c r="G75" s="148" t="str">
        <f ca="1">IF(C75=$X$4,"Enter smelter details",IF(ISERROR($V75),"",OFFSET('Smelter Look-up'!$F$4,$V75-4,0)))</f>
        <v>RMI</v>
      </c>
      <c r="H75" s="204">
        <f ca="1">IF(ISERROR($V75),"",OFFSET('Smelter Look-up'!$G$4,$V75-4,0))</f>
        <v>0</v>
      </c>
      <c r="I75" s="205" t="str">
        <f ca="1">IF(ISERROR($V75),"",OFFSET('Smelter Look-up'!$H$4,$V75-4,0))</f>
        <v>Kipushi</v>
      </c>
      <c r="J75" s="205" t="str">
        <f ca="1">IF(ISERROR($V75),"",OFFSET('Smelter Look-up'!$I$4,$V75-4,0))</f>
        <v>Haut-Katanga</v>
      </c>
      <c r="K75" s="149"/>
      <c r="L75" s="149"/>
      <c r="M75" s="149"/>
      <c r="N75" s="149"/>
      <c r="O75" s="149"/>
      <c r="P75" s="207"/>
      <c r="Q75" s="150"/>
      <c r="R75" s="148" t="str">
        <f ca="1">IF(ISERROR($V75),"",OFFSET('Smelter Look-up'!$C$4,$V75-4,0)&amp;"")</f>
        <v>MMG Kinsevere SARL</v>
      </c>
      <c r="S75" s="154" t="str">
        <f t="shared" ca="1" si="9"/>
        <v>CD</v>
      </c>
      <c r="T75" s="154" t="str">
        <f ca="1">IF(B75="","",IF(ISERROR(MATCH($J75,SorP!$B$1:$B$6261,0)),"",INDIRECT("'SorP'!$A$"&amp;MATCH($S75&amp;$J75,SorP!C:C,0))))</f>
        <v>CD-HK</v>
      </c>
      <c r="U75" s="167"/>
      <c r="V75" s="168">
        <f>IF(C75="",NA(),MATCH($B75&amp;$C75,'Smelter Look-up'!$J:$J,0))</f>
        <v>311</v>
      </c>
      <c r="X75" s="169">
        <f t="shared" ca="1" si="8"/>
        <v>0</v>
      </c>
      <c r="AB75" s="312" t="str">
        <f t="shared" si="10"/>
        <v>Copper</v>
      </c>
      <c r="AC75" s="169" t="str">
        <f t="shared" si="11"/>
        <v>Copper</v>
      </c>
      <c r="AD75" s="169" t="str">
        <f t="shared" si="12"/>
        <v>MMG Kinsevere SARL</v>
      </c>
    </row>
    <row r="76" spans="1:30" s="169" customFormat="1" ht="51">
      <c r="A76" s="154" t="s">
        <v>18209</v>
      </c>
      <c r="B76" s="302" t="s">
        <v>18108</v>
      </c>
      <c r="C76" s="151" t="s">
        <v>11869</v>
      </c>
      <c r="D76" s="148"/>
      <c r="E76" s="148" t="str">
        <f ca="1">IF(ISERROR($V76),"",OFFSET('Smelter Look-up'!$D$4,$V76-4,0)&amp;"")</f>
        <v>CONGO, DEMOCRATIC REPUBLIC OF THE</v>
      </c>
      <c r="F76" s="148" t="str">
        <f ca="1">IF(ISERROR($V76),"",OFFSET('Smelter Look-up'!$E$4,$V76-4,0))</f>
        <v>CID004074</v>
      </c>
      <c r="G76" s="148" t="str">
        <f ca="1">IF(C76=$X$4,"Enter smelter details",IF(ISERROR($V76),"",OFFSET('Smelter Look-up'!$F$4,$V76-4,0)))</f>
        <v>RMI</v>
      </c>
      <c r="H76" s="204">
        <f ca="1">IF(ISERROR($V76),"",OFFSET('Smelter Look-up'!$G$4,$V76-4,0))</f>
        <v>0</v>
      </c>
      <c r="I76" s="205" t="str">
        <f ca="1">IF(ISERROR($V76),"",OFFSET('Smelter Look-up'!$H$4,$V76-4,0))</f>
        <v>Kolwezi</v>
      </c>
      <c r="J76" s="205" t="str">
        <f ca="1">IF(ISERROR($V76),"",OFFSET('Smelter Look-up'!$I$4,$V76-4,0))</f>
        <v>Lualaba</v>
      </c>
      <c r="K76" s="149"/>
      <c r="L76" s="149"/>
      <c r="M76" s="149"/>
      <c r="N76" s="149"/>
      <c r="O76" s="149"/>
      <c r="P76" s="207"/>
      <c r="Q76" s="150"/>
      <c r="R76" s="148" t="str">
        <f ca="1">IF(ISERROR($V76),"",OFFSET('Smelter Look-up'!$C$4,$V76-4,0)&amp;"")</f>
        <v>Mutanda Mining SPRL</v>
      </c>
      <c r="S76" s="154" t="str">
        <f t="shared" ca="1" si="9"/>
        <v>CD</v>
      </c>
      <c r="T76" s="154" t="str">
        <f ca="1">IF(B76="","",IF(ISERROR(MATCH($J76,SorP!$B$1:$B$6261,0)),"",INDIRECT("'SorP'!$A$"&amp;MATCH($S76&amp;$J76,SorP!C:C,0))))</f>
        <v>CD-LU</v>
      </c>
      <c r="U76" s="167"/>
      <c r="V76" s="168">
        <f>IF(C76="",NA(),MATCH($B76&amp;$C76,'Smelter Look-up'!$J:$J,0))</f>
        <v>316</v>
      </c>
      <c r="X76" s="169">
        <f t="shared" ca="1" si="8"/>
        <v>0</v>
      </c>
      <c r="AB76" s="312" t="str">
        <f t="shared" si="10"/>
        <v>Copper</v>
      </c>
      <c r="AC76" s="169" t="str">
        <f t="shared" si="11"/>
        <v>Copper</v>
      </c>
      <c r="AD76" s="169" t="str">
        <f t="shared" si="12"/>
        <v>Mutanda Mining SPRL</v>
      </c>
    </row>
    <row r="77" spans="1:30" s="169" customFormat="1" ht="89.25">
      <c r="A77" s="154" t="s">
        <v>18212</v>
      </c>
      <c r="B77" s="302" t="s">
        <v>18108</v>
      </c>
      <c r="C77" s="151" t="s">
        <v>18211</v>
      </c>
      <c r="D77" s="148"/>
      <c r="E77" s="148" t="str">
        <f ca="1">IF(ISERROR($V77),"",OFFSET('Smelter Look-up'!$D$4,$V77-4,0)&amp;"")</f>
        <v>ZAMBIA</v>
      </c>
      <c r="F77" s="148" t="str">
        <f ca="1">IF(ISERROR($V77),"",OFFSET('Smelter Look-up'!$E$4,$V77-4,0))</f>
        <v>CID004387</v>
      </c>
      <c r="G77" s="148" t="str">
        <f ca="1">IF(C77=$X$4,"Enter smelter details",IF(ISERROR($V77),"",OFFSET('Smelter Look-up'!$F$4,$V77-4,0)))</f>
        <v>RMI</v>
      </c>
      <c r="H77" s="204">
        <f ca="1">IF(ISERROR($V77),"",OFFSET('Smelter Look-up'!$G$4,$V77-4,0))</f>
        <v>0</v>
      </c>
      <c r="I77" s="205" t="str">
        <f ca="1">IF(ISERROR($V77),"",OFFSET('Smelter Look-up'!$H$4,$V77-4,0))</f>
        <v>Kitwe</v>
      </c>
      <c r="J77" s="205" t="str">
        <f ca="1">IF(ISERROR($V77),"",OFFSET('Smelter Look-up'!$I$4,$V77-4,0))</f>
        <v>Copperbelt</v>
      </c>
      <c r="K77" s="149"/>
      <c r="L77" s="149"/>
      <c r="M77" s="149"/>
      <c r="N77" s="149"/>
      <c r="O77" s="149"/>
      <c r="P77" s="207"/>
      <c r="Q77" s="150"/>
      <c r="R77" s="148" t="str">
        <f ca="1">IF(ISERROR($V77),"",OFFSET('Smelter Look-up'!$C$4,$V77-4,0)&amp;"")</f>
        <v>NKANA COPPER REFINERY - Nkana (Kitwe)</v>
      </c>
      <c r="S77" s="154" t="str">
        <f t="shared" ca="1" si="9"/>
        <v>ZM</v>
      </c>
      <c r="T77" s="154" t="str">
        <f ca="1">IF(B77="","",IF(ISERROR(MATCH($J77,SorP!$B$1:$B$6261,0)),"",INDIRECT("'SorP'!$A$"&amp;MATCH($S77&amp;$J77,SorP!C:C,0))))</f>
        <v>ZM-08</v>
      </c>
      <c r="U77" s="167"/>
      <c r="V77" s="168">
        <f>IF(C77="",NA(),MATCH($B77&amp;$C77,'Smelter Look-up'!$J:$J,0))</f>
        <v>323</v>
      </c>
      <c r="X77" s="169">
        <f t="shared" ca="1" si="8"/>
        <v>0</v>
      </c>
      <c r="AB77" s="312" t="str">
        <f t="shared" si="10"/>
        <v>Copper</v>
      </c>
      <c r="AC77" s="169" t="str">
        <f t="shared" si="11"/>
        <v>Copper</v>
      </c>
      <c r="AD77" s="169" t="str">
        <f t="shared" si="12"/>
        <v>NKANA COPPER REFINERY - Nkana (Kitwe)</v>
      </c>
    </row>
    <row r="78" spans="1:30" s="169" customFormat="1" ht="38.25">
      <c r="A78" s="154" t="s">
        <v>18220</v>
      </c>
      <c r="B78" s="302" t="s">
        <v>18108</v>
      </c>
      <c r="C78" s="151" t="s">
        <v>252</v>
      </c>
      <c r="D78" s="148"/>
      <c r="E78" s="148" t="str">
        <f ca="1">IF(ISERROR($V78),"",OFFSET('Smelter Look-up'!$D$4,$V78-4,0)&amp;"")</f>
        <v>CONGO, DEMOCRATIC REPUBLIC OF THE</v>
      </c>
      <c r="F78" s="148" t="str">
        <f ca="1">IF(ISERROR($V78),"",OFFSET('Smelter Look-up'!$E$4,$V78-4,0))</f>
        <v>CID005015</v>
      </c>
      <c r="G78" s="148" t="str">
        <f ca="1">IF(C78=$X$4,"Enter smelter details",IF(ISERROR($V78),"",OFFSET('Smelter Look-up'!$F$4,$V78-4,0)))</f>
        <v>RMI</v>
      </c>
      <c r="H78" s="204">
        <f ca="1">IF(ISERROR($V78),"",OFFSET('Smelter Look-up'!$G$4,$V78-4,0))</f>
        <v>0</v>
      </c>
      <c r="I78" s="205" t="str">
        <f ca="1">IF(ISERROR($V78),"",OFFSET('Smelter Look-up'!$H$4,$V78-4,0))</f>
        <v>Luano</v>
      </c>
      <c r="J78" s="205" t="str">
        <f ca="1">IF(ISERROR($V78),"",OFFSET('Smelter Look-up'!$I$4,$V78-4,0))</f>
        <v>Haut-Katanga</v>
      </c>
      <c r="K78" s="149"/>
      <c r="L78" s="149"/>
      <c r="M78" s="149"/>
      <c r="N78" s="149"/>
      <c r="O78" s="149"/>
      <c r="P78" s="207"/>
      <c r="Q78" s="150"/>
      <c r="R78" s="148" t="str">
        <f ca="1">IF(ISERROR($V78),"",OFFSET('Smelter Look-up'!$C$4,$V78-4,0)&amp;"")</f>
        <v>Ruashi Mining SAS</v>
      </c>
      <c r="S78" s="154" t="str">
        <f t="shared" ca="1" si="9"/>
        <v>CD</v>
      </c>
      <c r="T78" s="154" t="str">
        <f ca="1">IF(B78="","",IF(ISERROR(MATCH($J78,SorP!$B$1:$B$6261,0)),"",INDIRECT("'SorP'!$A$"&amp;MATCH($S78&amp;$J78,SorP!C:C,0))))</f>
        <v>CD-HK</v>
      </c>
      <c r="U78" s="167"/>
      <c r="V78" s="168">
        <f>IF(C78="",NA(),MATCH($B78&amp;$C78,'Smelter Look-up'!$J:$J,0))</f>
        <v>337</v>
      </c>
      <c r="X78" s="169">
        <f t="shared" ca="1" si="8"/>
        <v>0</v>
      </c>
      <c r="AB78" s="312" t="str">
        <f t="shared" si="10"/>
        <v>Copper</v>
      </c>
      <c r="AC78" s="169" t="str">
        <f t="shared" si="11"/>
        <v>Copper</v>
      </c>
      <c r="AD78" s="169" t="str">
        <f t="shared" si="12"/>
        <v>Ruashi Mining SAS</v>
      </c>
    </row>
    <row r="79" spans="1:30" s="169" customFormat="1" ht="127.5">
      <c r="A79" s="154" t="s">
        <v>18231</v>
      </c>
      <c r="B79" s="302" t="s">
        <v>18108</v>
      </c>
      <c r="C79" s="151" t="s">
        <v>256</v>
      </c>
      <c r="D79" s="148"/>
      <c r="E79" s="148" t="str">
        <f ca="1">IF(ISERROR($V79),"",OFFSET('Smelter Look-up'!$D$4,$V79-4,0)&amp;"")</f>
        <v>CONGO, DEMOCRATIC REPUBLIC OF THE</v>
      </c>
      <c r="F79" s="148" t="str">
        <f ca="1">IF(ISERROR($V79),"",OFFSET('Smelter Look-up'!$E$4,$V79-4,0))</f>
        <v>CID003805</v>
      </c>
      <c r="G79" s="148" t="str">
        <f ca="1">IF(C79=$X$4,"Enter smelter details",IF(ISERROR($V79),"",OFFSET('Smelter Look-up'!$F$4,$V79-4,0)))</f>
        <v>RMI</v>
      </c>
      <c r="H79" s="204">
        <f ca="1">IF(ISERROR($V79),"",OFFSET('Smelter Look-up'!$G$4,$V79-4,0))</f>
        <v>0</v>
      </c>
      <c r="I79" s="205" t="str">
        <f ca="1">IF(ISERROR($V79),"",OFFSET('Smelter Look-up'!$H$4,$V79-4,0))</f>
        <v>Lubumbashi</v>
      </c>
      <c r="J79" s="205" t="str">
        <f ca="1">IF(ISERROR($V79),"",OFFSET('Smelter Look-up'!$I$4,$V79-4,0))</f>
        <v>Haut-Katanga</v>
      </c>
      <c r="K79" s="149"/>
      <c r="L79" s="149"/>
      <c r="M79" s="149"/>
      <c r="N79" s="149"/>
      <c r="O79" s="149"/>
      <c r="P79" s="207"/>
      <c r="Q79" s="150"/>
      <c r="R79" s="148" t="str">
        <f ca="1">IF(ISERROR($V79),"",OFFSET('Smelter Look-up'!$C$4,$V79-4,0)&amp;"")</f>
        <v>Societe pour le Traitment du Terril de Lubumbashi (STL)</v>
      </c>
      <c r="S79" s="154" t="str">
        <f t="shared" ca="1" si="9"/>
        <v>CD</v>
      </c>
      <c r="T79" s="154" t="str">
        <f ca="1">IF(B79="","",IF(ISERROR(MATCH($J79,SorP!$B$1:$B$6261,0)),"",INDIRECT("'SorP'!$A$"&amp;MATCH($S79&amp;$J79,SorP!C:C,0))))</f>
        <v>CD-HK</v>
      </c>
      <c r="U79" s="167"/>
      <c r="V79" s="168">
        <f>IF(C79="",NA(),MATCH($B79&amp;$C79,'Smelter Look-up'!$J:$J,0))</f>
        <v>352</v>
      </c>
      <c r="X79" s="169">
        <f t="shared" ca="1" si="8"/>
        <v>0</v>
      </c>
      <c r="AB79" s="312" t="str">
        <f t="shared" si="10"/>
        <v>Copper</v>
      </c>
      <c r="AC79" s="169" t="str">
        <f t="shared" si="11"/>
        <v>Copper</v>
      </c>
      <c r="AD79" s="169" t="str">
        <f t="shared" si="12"/>
        <v>Societe pour le Traitment du Terril de Lubumbashi (STL)</v>
      </c>
    </row>
    <row r="80" spans="1:30" s="169" customFormat="1" ht="38.25">
      <c r="A80" s="154" t="s">
        <v>18230</v>
      </c>
      <c r="B80" s="302" t="s">
        <v>18108</v>
      </c>
      <c r="C80" s="151" t="s">
        <v>20365</v>
      </c>
      <c r="D80" s="148"/>
      <c r="E80" s="148" t="s">
        <v>60</v>
      </c>
      <c r="F80" s="388" t="s">
        <v>18230</v>
      </c>
      <c r="G80" s="148" t="s">
        <v>12</v>
      </c>
      <c r="H80" s="204" t="str">
        <f ca="1">IF(ISERROR($V80),"",OFFSET('Smelter Look-up'!$G$4,$V80-4,0))</f>
        <v/>
      </c>
      <c r="I80" s="389" t="s">
        <v>11951</v>
      </c>
      <c r="J80" s="389" t="s">
        <v>63</v>
      </c>
      <c r="K80" s="149"/>
      <c r="L80" s="149"/>
      <c r="M80" s="149"/>
      <c r="N80" s="149"/>
      <c r="O80" s="149"/>
      <c r="P80" s="207"/>
      <c r="Q80" s="150"/>
      <c r="R80" s="148" t="str">
        <f ca="1">IF(ISERROR($V80),"",OFFSET('Smelter Look-up'!$C$4,$V80-4,0)&amp;"")</f>
        <v/>
      </c>
      <c r="S80" s="154" t="str">
        <f t="shared" ca="1" si="9"/>
        <v>CD</v>
      </c>
      <c r="T80" s="154" t="str">
        <f ca="1">IF(B80="","",IF(ISERROR(MATCH($J80,SorP!$B$1:$B$6261,0)),"",INDIRECT("'SorP'!$A$"&amp;MATCH($S80&amp;$J80,SorP!C:C,0))))</f>
        <v>CD-HK</v>
      </c>
      <c r="U80" s="167"/>
      <c r="V80" s="168" t="e">
        <f>IF(C80="",NA(),MATCH($B80&amp;$C80,'Smelter Look-up'!$J:$J,0))</f>
        <v>#N/A</v>
      </c>
      <c r="X80" s="169">
        <f t="shared" si="8"/>
        <v>0</v>
      </c>
      <c r="AB80" s="312" t="str">
        <f t="shared" si="10"/>
        <v>Copper</v>
      </c>
      <c r="AC80" s="169" t="str">
        <f t="shared" si="11"/>
        <v>Copper</v>
      </c>
      <c r="AD80" s="169" t="str">
        <f t="shared" si="12"/>
        <v>Somika Miniere du Katanga -SOMIKA (Lupoto plant)</v>
      </c>
    </row>
    <row r="81" spans="1:30" s="169" customFormat="1" ht="63.75">
      <c r="A81" s="154" t="s">
        <v>18232</v>
      </c>
      <c r="B81" s="302" t="s">
        <v>18108</v>
      </c>
      <c r="C81" s="151" t="s">
        <v>11808</v>
      </c>
      <c r="D81" s="148"/>
      <c r="E81" s="148" t="str">
        <f ca="1">IF(ISERROR($V81),"",OFFSET('Smelter Look-up'!$D$4,$V81-4,0)&amp;"")</f>
        <v>CONGO, DEMOCRATIC REPUBLIC OF THE</v>
      </c>
      <c r="F81" s="148" t="str">
        <f ca="1">IF(ISERROR($V81),"",OFFSET('Smelter Look-up'!$E$4,$V81-4,0))</f>
        <v>CID003795</v>
      </c>
      <c r="G81" s="148" t="str">
        <f ca="1">IF(C81=$X$4,"Enter smelter details",IF(ISERROR($V81),"",OFFSET('Smelter Look-up'!$F$4,$V81-4,0)))</f>
        <v>RMI</v>
      </c>
      <c r="H81" s="204">
        <f ca="1">IF(ISERROR($V81),"",OFFSET('Smelter Look-up'!$G$4,$V81-4,0))</f>
        <v>0</v>
      </c>
      <c r="I81" s="205" t="str">
        <f ca="1">IF(ISERROR($V81),"",OFFSET('Smelter Look-up'!$H$4,$V81-4,0))</f>
        <v>Tenke and Fungurume Town</v>
      </c>
      <c r="J81" s="205" t="str">
        <f ca="1">IF(ISERROR($V81),"",OFFSET('Smelter Look-up'!$I$4,$V81-4,0))</f>
        <v>Lualaba</v>
      </c>
      <c r="K81" s="149"/>
      <c r="L81" s="149"/>
      <c r="M81" s="149"/>
      <c r="N81" s="149"/>
      <c r="O81" s="149"/>
      <c r="P81" s="207"/>
      <c r="Q81" s="150"/>
      <c r="R81" s="148" t="str">
        <f ca="1">IF(ISERROR($V81),"",OFFSET('Smelter Look-up'!$C$4,$V81-4,0)&amp;"")</f>
        <v>Tenke Fungurume Mining SA</v>
      </c>
      <c r="S81" s="154" t="str">
        <f t="shared" ca="1" si="9"/>
        <v>CD</v>
      </c>
      <c r="T81" s="154" t="str">
        <f ca="1">IF(B81="","",IF(ISERROR(MATCH($J81,SorP!$B$1:$B$6261,0)),"",INDIRECT("'SorP'!$A$"&amp;MATCH($S81&amp;$J81,SorP!C:C,0))))</f>
        <v>CD-LU</v>
      </c>
      <c r="U81" s="167"/>
      <c r="V81" s="168">
        <f>IF(C81="",NA(),MATCH($B81&amp;$C81,'Smelter Look-up'!$J:$J,0))</f>
        <v>357</v>
      </c>
      <c r="X81" s="169">
        <f t="shared" ca="1" si="8"/>
        <v>0</v>
      </c>
      <c r="AB81" s="312" t="str">
        <f t="shared" si="10"/>
        <v>Copper</v>
      </c>
      <c r="AC81" s="169" t="str">
        <f t="shared" si="11"/>
        <v>Copper</v>
      </c>
      <c r="AD81" s="169" t="str">
        <f t="shared" si="12"/>
        <v>Tenke Fungurume Mining SA</v>
      </c>
    </row>
    <row r="82" spans="1:30" s="169" customFormat="1" ht="114.75">
      <c r="A82" s="154" t="s">
        <v>18235</v>
      </c>
      <c r="B82" s="302" t="s">
        <v>18108</v>
      </c>
      <c r="C82" s="151" t="s">
        <v>18234</v>
      </c>
      <c r="D82" s="148"/>
      <c r="E82" s="148" t="str">
        <f ca="1">IF(ISERROR($V82),"",OFFSET('Smelter Look-up'!$D$4,$V82-4,0)&amp;"")</f>
        <v>JAPAN</v>
      </c>
      <c r="F82" s="148" t="str">
        <f ca="1">IF(ISERROR($V82),"",OFFSET('Smelter Look-up'!$E$4,$V82-4,0))</f>
        <v>CID003878</v>
      </c>
      <c r="G82" s="148" t="str">
        <f ca="1">IF(C82=$X$4,"Enter smelter details",IF(ISERROR($V82),"",OFFSET('Smelter Look-up'!$F$4,$V82-4,0)))</f>
        <v>RMI</v>
      </c>
      <c r="H82" s="204">
        <f ca="1">IF(ISERROR($V82),"",OFFSET('Smelter Look-up'!$G$4,$V82-4,0))</f>
        <v>0</v>
      </c>
      <c r="I82" s="205" t="str">
        <f ca="1">IF(ISERROR($V82),"",OFFSET('Smelter Look-up'!$H$4,$V82-4,0))</f>
        <v>Saijyo</v>
      </c>
      <c r="J82" s="205" t="str">
        <f ca="1">IF(ISERROR($V82),"",OFFSET('Smelter Look-up'!$I$4,$V82-4,0))</f>
        <v>Ehime</v>
      </c>
      <c r="K82" s="149"/>
      <c r="L82" s="149"/>
      <c r="M82" s="149"/>
      <c r="N82" s="149"/>
      <c r="O82" s="149"/>
      <c r="P82" s="207"/>
      <c r="Q82" s="150"/>
      <c r="R82" s="148" t="str">
        <f ca="1">IF(ISERROR($V82),"",OFFSET('Smelter Look-up'!$C$4,$V82-4,0)&amp;"")</f>
        <v>Toyo Smelter &amp; Refinery, Sumitomo Metal Mining</v>
      </c>
      <c r="S82" s="154" t="str">
        <f t="shared" ca="1" si="9"/>
        <v>JP</v>
      </c>
      <c r="T82" s="154" t="str">
        <f ca="1">IF(B82="","",IF(ISERROR(MATCH($J82,SorP!$B$1:$B$6261,0)),"",INDIRECT("'SorP'!$A$"&amp;MATCH($S82&amp;$J82,SorP!C:C,0))))</f>
        <v>JP-38</v>
      </c>
      <c r="U82" s="167"/>
      <c r="V82" s="168">
        <f>IF(C82="",NA(),MATCH($B82&amp;$C82,'Smelter Look-up'!$J:$J,0))</f>
        <v>362</v>
      </c>
      <c r="X82" s="169">
        <f t="shared" ca="1" si="8"/>
        <v>0</v>
      </c>
      <c r="AB82" s="312" t="str">
        <f t="shared" si="10"/>
        <v>Copper</v>
      </c>
      <c r="AC82" s="169" t="str">
        <f t="shared" si="11"/>
        <v>Copper</v>
      </c>
      <c r="AD82" s="169" t="str">
        <f t="shared" si="12"/>
        <v>Toyo Smelter &amp; Refinery, Sumitomo Metal Mining</v>
      </c>
    </row>
    <row r="83" spans="1:30" s="169" customFormat="1" ht="51">
      <c r="A83" s="154" t="s">
        <v>19464</v>
      </c>
      <c r="B83" s="302" t="s">
        <v>18108</v>
      </c>
      <c r="C83" s="151" t="s">
        <v>19463</v>
      </c>
      <c r="D83" s="148"/>
      <c r="E83" s="148" t="str">
        <f ca="1">IF(ISERROR($V83),"",OFFSET('Smelter Look-up'!$D$4,$V83-4,0)&amp;"")</f>
        <v>KOREA, REPUBLIC OF</v>
      </c>
      <c r="F83" s="148" t="str">
        <f ca="1">IF(ISERROR($V83),"",OFFSET('Smelter Look-up'!$E$4,$V83-4,0))</f>
        <v>CID005289</v>
      </c>
      <c r="G83" s="148" t="str">
        <f ca="1">IF(C83=$X$4,"Enter smelter details",IF(ISERROR($V83),"",OFFSET('Smelter Look-up'!$F$4,$V83-4,0)))</f>
        <v>RMI</v>
      </c>
      <c r="H83" s="204">
        <f ca="1">IF(ISERROR($V83),"",OFFSET('Smelter Look-up'!$G$4,$V83-4,0))</f>
        <v>0</v>
      </c>
      <c r="I83" s="205" t="str">
        <f ca="1">IF(ISERROR($V83),"",OFFSET('Smelter Look-up'!$H$4,$V83-4,0))</f>
        <v>Bonghwa-gun</v>
      </c>
      <c r="J83" s="205" t="str">
        <f ca="1">IF(ISERROR($V83),"",OFFSET('Smelter Look-up'!$I$4,$V83-4,0))</f>
        <v>Gyeongsangbuk-do</v>
      </c>
      <c r="K83" s="149"/>
      <c r="L83" s="149"/>
      <c r="M83" s="149"/>
      <c r="N83" s="149"/>
      <c r="O83" s="149"/>
      <c r="P83" s="207"/>
      <c r="Q83" s="150"/>
      <c r="R83" s="148" t="str">
        <f ca="1">IF(ISERROR($V83),"",OFFSET('Smelter Look-up'!$C$4,$V83-4,0)&amp;"")</f>
        <v>Young Poong Sukpo Smelter</v>
      </c>
      <c r="S83" s="154" t="str">
        <f t="shared" ca="1" si="9"/>
        <v>KR</v>
      </c>
      <c r="T83" s="154" t="str">
        <f ca="1">IF(B83="","",IF(ISERROR(MATCH($J83,SorP!$B$1:$B$6261,0)),"",INDIRECT("'SorP'!$A$"&amp;MATCH($S83&amp;$J83,SorP!C:C,0))))</f>
        <v>KR-47</v>
      </c>
      <c r="U83" s="167"/>
      <c r="V83" s="168">
        <f>IF(C83="",NA(),MATCH($B83&amp;$C83,'Smelter Look-up'!$J:$J,0))</f>
        <v>371</v>
      </c>
      <c r="X83" s="169">
        <f t="shared" ca="1" si="8"/>
        <v>0</v>
      </c>
      <c r="AB83" s="312" t="str">
        <f t="shared" si="10"/>
        <v>Copper</v>
      </c>
      <c r="AC83" s="169" t="str">
        <f t="shared" si="11"/>
        <v>Copper</v>
      </c>
      <c r="AD83" s="169" t="str">
        <f t="shared" si="12"/>
        <v>Young Poong Sukpo Smelter</v>
      </c>
    </row>
    <row r="84" spans="1:30" s="169" customFormat="1" ht="89.25">
      <c r="A84" s="154" t="s">
        <v>19470</v>
      </c>
      <c r="B84" s="302" t="s">
        <v>18108</v>
      </c>
      <c r="C84" s="151" t="s">
        <v>19420</v>
      </c>
      <c r="D84" s="148"/>
      <c r="E84" s="148" t="str">
        <f ca="1">IF(ISERROR($V84),"",OFFSET('Smelter Look-up'!$D$4,$V84-4,0)&amp;"")</f>
        <v>ZIMBABWE</v>
      </c>
      <c r="F84" s="148" t="str">
        <f ca="1">IF(ISERROR($V84),"",OFFSET('Smelter Look-up'!$E$4,$V84-4,0))</f>
        <v>CID005329</v>
      </c>
      <c r="G84" s="148" t="str">
        <f ca="1">IF(C84=$X$4,"Enter smelter details",IF(ISERROR($V84),"",OFFSET('Smelter Look-up'!$F$4,$V84-4,0)))</f>
        <v>RMI</v>
      </c>
      <c r="H84" s="204">
        <f ca="1">IF(ISERROR($V84),"",OFFSET('Smelter Look-up'!$G$4,$V84-4,0))</f>
        <v>0</v>
      </c>
      <c r="I84" s="205" t="str">
        <f ca="1">IF(ISERROR($V84),"",OFFSET('Smelter Look-up'!$H$4,$V84-4,0))</f>
        <v>Selous</v>
      </c>
      <c r="J84" s="205" t="str">
        <f ca="1">IF(ISERROR($V84),"",OFFSET('Smelter Look-up'!$I$4,$V84-4,0))</f>
        <v>Mashonaland West</v>
      </c>
      <c r="K84" s="149"/>
      <c r="L84" s="149"/>
      <c r="M84" s="149"/>
      <c r="N84" s="149"/>
      <c r="O84" s="149"/>
      <c r="P84" s="207"/>
      <c r="Q84" s="150"/>
      <c r="R84" s="148" t="str">
        <f ca="1">IF(ISERROR($V84),"",OFFSET('Smelter Look-up'!$C$4,$V84-4,0)&amp;"")</f>
        <v>Zimbabwe Platinum Mines Private Limited</v>
      </c>
      <c r="S84" s="154" t="str">
        <f t="shared" ca="1" si="9"/>
        <v>ZW</v>
      </c>
      <c r="T84" s="154" t="str">
        <f ca="1">IF(B84="","",IF(ISERROR(MATCH($J84,SorP!$B$1:$B$6261,0)),"",INDIRECT("'SorP'!$A$"&amp;MATCH($S84&amp;$J84,SorP!C:C,0))))</f>
        <v>ZW-MW</v>
      </c>
      <c r="U84" s="167"/>
      <c r="V84" s="168">
        <f>IF(C84="",NA(),MATCH($B84&amp;$C84,'Smelter Look-up'!$J:$J,0))</f>
        <v>374</v>
      </c>
      <c r="X84" s="169">
        <f t="shared" ca="1" si="8"/>
        <v>0</v>
      </c>
      <c r="AB84" s="312" t="str">
        <f t="shared" si="10"/>
        <v>Copper</v>
      </c>
      <c r="AC84" s="169" t="str">
        <f t="shared" si="11"/>
        <v>Copper</v>
      </c>
      <c r="AD84" s="169" t="str">
        <f t="shared" si="12"/>
        <v>Zimbabwe Platinum Mines Private Limited</v>
      </c>
    </row>
    <row r="85" spans="1:30" s="169" customFormat="1" ht="76.5">
      <c r="A85" s="154" t="s">
        <v>18282</v>
      </c>
      <c r="B85" s="302" t="s">
        <v>18111</v>
      </c>
      <c r="C85" s="151" t="s">
        <v>19472</v>
      </c>
      <c r="D85" s="148"/>
      <c r="E85" s="148" t="str">
        <f ca="1">IF(ISERROR($V85),"",OFFSET('Smelter Look-up'!$D$4,$V85-4,0)&amp;"")</f>
        <v>CHINA</v>
      </c>
      <c r="F85" s="148" t="str">
        <f ca="1">IF(ISERROR($V85),"",OFFSET('Smelter Look-up'!$E$4,$V85-4,0))</f>
        <v>CID003714</v>
      </c>
      <c r="G85" s="148" t="str">
        <f ca="1">IF(C85=$X$4,"Enter smelter details",IF(ISERROR($V85),"",OFFSET('Smelter Look-up'!$F$4,$V85-4,0)))</f>
        <v>RMI</v>
      </c>
      <c r="H85" s="204">
        <f ca="1">IF(ISERROR($V85),"",OFFSET('Smelter Look-up'!$G$4,$V85-4,0))</f>
        <v>0</v>
      </c>
      <c r="I85" s="205" t="str">
        <f ca="1">IF(ISERROR($V85),"",OFFSET('Smelter Look-up'!$H$4,$V85-4,0))</f>
        <v>Xinyu City</v>
      </c>
      <c r="J85" s="205" t="str">
        <f ca="1">IF(ISERROR($V85),"",OFFSET('Smelter Look-up'!$I$4,$V85-4,0))</f>
        <v>Jiangxi Sheng</v>
      </c>
      <c r="K85" s="149"/>
      <c r="L85" s="149"/>
      <c r="M85" s="149"/>
      <c r="N85" s="149"/>
      <c r="O85" s="149"/>
      <c r="P85" s="207"/>
      <c r="Q85" s="150"/>
      <c r="R85" s="148" t="str">
        <f ca="1">IF(ISERROR($V85),"",OFFSET('Smelter Look-up'!$C$4,$V85-4,0)&amp;"")</f>
        <v>Ganfeng Lithium Group Co., Ltd.</v>
      </c>
      <c r="S85" s="154" t="str">
        <f t="shared" ca="1" si="9"/>
        <v>CN</v>
      </c>
      <c r="T85" s="154" t="str">
        <f ca="1">IF(B85="","",IF(ISERROR(MATCH($J85,SorP!$B$1:$B$6261,0)),"",INDIRECT("'SorP'!$A$"&amp;MATCH($S85&amp;$J85,SorP!C:C,0))))</f>
        <v>CN-JX</v>
      </c>
      <c r="U85" s="167"/>
      <c r="V85" s="168">
        <f>IF(C85="",NA(),MATCH($B85&amp;$C85,'Smelter Look-up'!$J:$J,0))</f>
        <v>401</v>
      </c>
      <c r="X85" s="169">
        <f t="shared" ca="1" si="8"/>
        <v>0</v>
      </c>
      <c r="AB85" s="312" t="str">
        <f t="shared" si="10"/>
        <v>Lithium</v>
      </c>
      <c r="AC85" s="169" t="str">
        <f t="shared" si="11"/>
        <v>Lithium</v>
      </c>
      <c r="AD85" s="169" t="str">
        <f t="shared" si="12"/>
        <v>Ganfeng Lithium Group Co., Ltd.</v>
      </c>
    </row>
    <row r="86" spans="1:30" s="169" customFormat="1" ht="102">
      <c r="A86" s="154" t="s">
        <v>18273</v>
      </c>
      <c r="B86" s="302" t="s">
        <v>18111</v>
      </c>
      <c r="C86" s="151" t="s">
        <v>140</v>
      </c>
      <c r="D86" s="148"/>
      <c r="E86" s="148" t="str">
        <f ca="1">IF(ISERROR($V86),"",OFFSET('Smelter Look-up'!$D$4,$V86-4,0)&amp;"")</f>
        <v>CHINA</v>
      </c>
      <c r="F86" s="148" t="str">
        <f ca="1">IF(ISERROR($V86),"",OFFSET('Smelter Look-up'!$E$4,$V86-4,0))</f>
        <v>CID004023</v>
      </c>
      <c r="G86" s="148" t="str">
        <f ca="1">IF(C86=$X$4,"Enter smelter details",IF(ISERROR($V86),"",OFFSET('Smelter Look-up'!$F$4,$V86-4,0)))</f>
        <v>RMI</v>
      </c>
      <c r="H86" s="204">
        <f ca="1">IF(ISERROR($V86),"",OFFSET('Smelter Look-up'!$G$4,$V86-4,0))</f>
        <v>0</v>
      </c>
      <c r="I86" s="205" t="str">
        <f ca="1">IF(ISERROR($V86),"",OFFSET('Smelter Look-up'!$H$4,$V86-4,0))</f>
        <v>Changsha</v>
      </c>
      <c r="J86" s="205" t="str">
        <f ca="1">IF(ISERROR($V86),"",OFFSET('Smelter Look-up'!$I$4,$V86-4,0))</f>
        <v>Hunan Sheng</v>
      </c>
      <c r="K86" s="149"/>
      <c r="L86" s="149"/>
      <c r="M86" s="149"/>
      <c r="N86" s="149"/>
      <c r="O86" s="149"/>
      <c r="P86" s="207"/>
      <c r="Q86" s="150"/>
      <c r="R86" s="148" t="str">
        <f ca="1">IF(ISERROR($V86),"",OFFSET('Smelter Look-up'!$C$4,$V86-4,0)&amp;"")</f>
        <v>Hunan Brunp Recycling Technology Co., Ltd.</v>
      </c>
      <c r="S86" s="154" t="str">
        <f t="shared" ca="1" si="9"/>
        <v>CN</v>
      </c>
      <c r="T86" s="154" t="str">
        <f ca="1">IF(B86="","",IF(ISERROR(MATCH($J86,SorP!$B$1:$B$6261,0)),"",INDIRECT("'SorP'!$A$"&amp;MATCH($S86&amp;$J86,SorP!C:C,0))))</f>
        <v>CN-HN</v>
      </c>
      <c r="U86" s="167"/>
      <c r="V86" s="168">
        <f>IF(C86="",NA(),MATCH($B86&amp;$C86,'Smelter Look-up'!$J:$J,0))</f>
        <v>408</v>
      </c>
      <c r="X86" s="169">
        <f t="shared" ca="1" si="8"/>
        <v>0</v>
      </c>
      <c r="AB86" s="312" t="str">
        <f t="shared" si="10"/>
        <v>Lithium</v>
      </c>
      <c r="AC86" s="169" t="str">
        <f t="shared" si="11"/>
        <v>Lithium</v>
      </c>
      <c r="AD86" s="169" t="str">
        <f t="shared" si="12"/>
        <v>Hunan Brunp Recycling Technology Co., Ltd.</v>
      </c>
    </row>
    <row r="87" spans="1:30" s="169" customFormat="1" ht="76.5">
      <c r="A87" s="154" t="s">
        <v>18278</v>
      </c>
      <c r="B87" s="302" t="s">
        <v>18111</v>
      </c>
      <c r="C87" s="151" t="s">
        <v>18277</v>
      </c>
      <c r="D87" s="148"/>
      <c r="E87" s="148" t="str">
        <f ca="1">IF(ISERROR($V87),"",OFFSET('Smelter Look-up'!$D$4,$V87-4,0)&amp;"")</f>
        <v>CHINA</v>
      </c>
      <c r="F87" s="148" t="str">
        <f ca="1">IF(ISERROR($V87),"",OFFSET('Smelter Look-up'!$E$4,$V87-4,0))</f>
        <v>CID004726</v>
      </c>
      <c r="G87" s="148" t="str">
        <f ca="1">IF(C87=$X$4,"Enter smelter details",IF(ISERROR($V87),"",OFFSET('Smelter Look-up'!$F$4,$V87-4,0)))</f>
        <v>RMI</v>
      </c>
      <c r="H87" s="204">
        <f ca="1">IF(ISERROR($V87),"",OFFSET('Smelter Look-up'!$G$4,$V87-4,0))</f>
        <v>0</v>
      </c>
      <c r="I87" s="205" t="str">
        <f ca="1">IF(ISERROR($V87),"",OFFSET('Smelter Look-up'!$H$4,$V87-4,0))</f>
        <v>Changsha City</v>
      </c>
      <c r="J87" s="205" t="str">
        <f ca="1">IF(ISERROR($V87),"",OFFSET('Smelter Look-up'!$I$4,$V87-4,0))</f>
        <v>Hunan Sheng</v>
      </c>
      <c r="K87" s="149"/>
      <c r="L87" s="149"/>
      <c r="M87" s="149"/>
      <c r="N87" s="149"/>
      <c r="O87" s="149"/>
      <c r="P87" s="207"/>
      <c r="Q87" s="150"/>
      <c r="R87" s="148" t="str">
        <f ca="1">IF(ISERROR($V87),"",OFFSET('Smelter Look-up'!$C$4,$V87-4,0)&amp;"")</f>
        <v>Hunan Yongshan Lithium Co., Ltd.</v>
      </c>
      <c r="S87" s="154" t="str">
        <f t="shared" ca="1" si="9"/>
        <v>CN</v>
      </c>
      <c r="T87" s="154" t="str">
        <f ca="1">IF(B87="","",IF(ISERROR(MATCH($J87,SorP!$B$1:$B$6261,0)),"",INDIRECT("'SorP'!$A$"&amp;MATCH($S87&amp;$J87,SorP!C:C,0))))</f>
        <v>CN-HN</v>
      </c>
      <c r="U87" s="167"/>
      <c r="V87" s="168">
        <f>IF(C87="",NA(),MATCH($B87&amp;$C87,'Smelter Look-up'!$J:$J,0))</f>
        <v>411</v>
      </c>
      <c r="X87" s="169">
        <f t="shared" ca="1" si="8"/>
        <v>0</v>
      </c>
      <c r="AB87" s="312" t="str">
        <f t="shared" si="10"/>
        <v>Lithium</v>
      </c>
      <c r="AC87" s="169" t="str">
        <f t="shared" si="11"/>
        <v>Lithium</v>
      </c>
      <c r="AD87" s="169" t="str">
        <f t="shared" si="12"/>
        <v>Hunan Yongshan Lithium Co., Ltd.</v>
      </c>
    </row>
    <row r="88" spans="1:30" s="169" customFormat="1" ht="114.75">
      <c r="A88" s="154" t="s">
        <v>18280</v>
      </c>
      <c r="B88" s="302" t="s">
        <v>18111</v>
      </c>
      <c r="C88" s="151" t="s">
        <v>18279</v>
      </c>
      <c r="D88" s="148"/>
      <c r="E88" s="148" t="str">
        <f ca="1">IF(ISERROR($V88),"",OFFSET('Smelter Look-up'!$D$4,$V88-4,0)&amp;"")</f>
        <v>CHINA</v>
      </c>
      <c r="F88" s="148" t="str">
        <f ca="1">IF(ISERROR($V88),"",OFFSET('Smelter Look-up'!$E$4,$V88-4,0))</f>
        <v>CID004751</v>
      </c>
      <c r="G88" s="148" t="str">
        <f ca="1">IF(C88=$X$4,"Enter smelter details",IF(ISERROR($V88),"",OFFSET('Smelter Look-up'!$F$4,$V88-4,0)))</f>
        <v>RMI</v>
      </c>
      <c r="H88" s="204">
        <f ca="1">IF(ISERROR($V88),"",OFFSET('Smelter Look-up'!$G$4,$V88-4,0))</f>
        <v>0</v>
      </c>
      <c r="I88" s="205" t="str">
        <f ca="1">IF(ISERROR($V88),"",OFFSET('Smelter Look-up'!$H$4,$V88-4,0))</f>
        <v>Rugao</v>
      </c>
      <c r="J88" s="205" t="str">
        <f ca="1">IF(ISERROR($V88),"",OFFSET('Smelter Look-up'!$I$4,$V88-4,0))</f>
        <v>Jiangsu Sheng</v>
      </c>
      <c r="K88" s="149"/>
      <c r="L88" s="149"/>
      <c r="M88" s="149"/>
      <c r="N88" s="149"/>
      <c r="O88" s="149"/>
      <c r="P88" s="207"/>
      <c r="Q88" s="150"/>
      <c r="R88" s="148" t="str">
        <f ca="1">IF(ISERROR($V88),"",OFFSET('Smelter Look-up'!$C$4,$V88-4,0)&amp;"")</f>
        <v>Jiangsu Baozong &amp; Baoda Pharmachem Co. Ltd.</v>
      </c>
      <c r="S88" s="154" t="str">
        <f t="shared" ca="1" si="9"/>
        <v>CN</v>
      </c>
      <c r="T88" s="154" t="str">
        <f ca="1">IF(B88="","",IF(ISERROR(MATCH($J88,SorP!$B$1:$B$6261,0)),"",INDIRECT("'SorP'!$A$"&amp;MATCH($S88&amp;$J88,SorP!C:C,0))))</f>
        <v>CN-JS</v>
      </c>
      <c r="U88" s="167"/>
      <c r="V88" s="168">
        <f>IF(C88="",NA(),MATCH($B88&amp;$C88,'Smelter Look-up'!$J:$J,0))</f>
        <v>412</v>
      </c>
      <c r="X88" s="169">
        <f t="shared" ca="1" si="8"/>
        <v>0</v>
      </c>
      <c r="AB88" s="312" t="str">
        <f t="shared" si="10"/>
        <v>Lithium</v>
      </c>
      <c r="AC88" s="169" t="str">
        <f t="shared" si="11"/>
        <v>Lithium</v>
      </c>
      <c r="AD88" s="169" t="str">
        <f t="shared" si="12"/>
        <v>Jiangsu Baozong &amp; Baoda Pharmachem Co. Ltd.</v>
      </c>
    </row>
    <row r="89" spans="1:30" s="169" customFormat="1" ht="102">
      <c r="A89" s="154" t="s">
        <v>18285</v>
      </c>
      <c r="B89" s="302" t="s">
        <v>18111</v>
      </c>
      <c r="C89" s="151" t="s">
        <v>11928</v>
      </c>
      <c r="D89" s="148"/>
      <c r="E89" s="148" t="str">
        <f ca="1">IF(ISERROR($V89),"",OFFSET('Smelter Look-up'!$D$4,$V89-4,0)&amp;"")</f>
        <v>CHINA</v>
      </c>
      <c r="F89" s="148" t="str">
        <f ca="1">IF(ISERROR($V89),"",OFFSET('Smelter Look-up'!$E$4,$V89-4,0))</f>
        <v>CID004439</v>
      </c>
      <c r="G89" s="148" t="str">
        <f ca="1">IF(C89=$X$4,"Enter smelter details",IF(ISERROR($V89),"",OFFSET('Smelter Look-up'!$F$4,$V89-4,0)))</f>
        <v>RMI</v>
      </c>
      <c r="H89" s="204">
        <f ca="1">IF(ISERROR($V89),"",OFFSET('Smelter Look-up'!$G$4,$V89-4,0))</f>
        <v>0</v>
      </c>
      <c r="I89" s="205" t="str">
        <f ca="1">IF(ISERROR($V89),"",OFFSET('Smelter Look-up'!$H$4,$V89-4,0))</f>
        <v>Yichun City</v>
      </c>
      <c r="J89" s="205" t="str">
        <f ca="1">IF(ISERROR($V89),"",OFFSET('Smelter Look-up'!$I$4,$V89-4,0))</f>
        <v>Jiangxi Sheng</v>
      </c>
      <c r="K89" s="149"/>
      <c r="L89" s="149"/>
      <c r="M89" s="149"/>
      <c r="N89" s="149"/>
      <c r="O89" s="149"/>
      <c r="P89" s="207"/>
      <c r="Q89" s="150"/>
      <c r="R89" s="148" t="str">
        <f ca="1">IF(ISERROR($V89),"",OFFSET('Smelter Look-up'!$C$4,$V89-4,0)&amp;"")</f>
        <v>Jiangxi Ruida New Energy Technology Co., Ltd.</v>
      </c>
      <c r="S89" s="154" t="str">
        <f t="shared" ca="1" si="9"/>
        <v>CN</v>
      </c>
      <c r="T89" s="154" t="str">
        <f ca="1">IF(B89="","",IF(ISERROR(MATCH($J89,SorP!$B$1:$B$6261,0)),"",INDIRECT("'SorP'!$A$"&amp;MATCH($S89&amp;$J89,SorP!C:C,0))))</f>
        <v>CN-JX</v>
      </c>
      <c r="U89" s="167"/>
      <c r="V89" s="168">
        <f>IF(C89="",NA(),MATCH($B89&amp;$C89,'Smelter Look-up'!$J:$J,0))</f>
        <v>417</v>
      </c>
      <c r="X89" s="169">
        <f t="shared" ca="1" si="8"/>
        <v>0</v>
      </c>
      <c r="AB89" s="312" t="str">
        <f t="shared" si="10"/>
        <v>Lithium</v>
      </c>
      <c r="AC89" s="169" t="str">
        <f t="shared" si="11"/>
        <v>Lithium</v>
      </c>
      <c r="AD89" s="169" t="str">
        <f t="shared" si="12"/>
        <v>Jiangxi Ruida New Energy Technology Co., Ltd.</v>
      </c>
    </row>
    <row r="90" spans="1:30" s="169" customFormat="1" ht="89.25">
      <c r="A90" s="154" t="s">
        <v>18686</v>
      </c>
      <c r="B90" s="302" t="s">
        <v>18111</v>
      </c>
      <c r="C90" s="151" t="s">
        <v>18685</v>
      </c>
      <c r="D90" s="148"/>
      <c r="E90" s="148" t="str">
        <f ca="1">IF(ISERROR($V90),"",OFFSET('Smelter Look-up'!$D$4,$V90-4,0)&amp;"")</f>
        <v>CHINA</v>
      </c>
      <c r="F90" s="148" t="str">
        <f ca="1">IF(ISERROR($V90),"",OFFSET('Smelter Look-up'!$E$4,$V90-4,0))</f>
        <v>CID005266</v>
      </c>
      <c r="G90" s="148" t="str">
        <f ca="1">IF(C90=$X$4,"Enter smelter details",IF(ISERROR($V90),"",OFFSET('Smelter Look-up'!$F$4,$V90-4,0)))</f>
        <v>RMI</v>
      </c>
      <c r="H90" s="204">
        <f ca="1">IF(ISERROR($V90),"",OFFSET('Smelter Look-up'!$G$4,$V90-4,0))</f>
        <v>0</v>
      </c>
      <c r="I90" s="205" t="str">
        <f ca="1">IF(ISERROR($V90),"",OFFSET('Smelter Look-up'!$H$4,$V90-4,0))</f>
        <v>Taizhou</v>
      </c>
      <c r="J90" s="205" t="str">
        <f ca="1">IF(ISERROR($V90),"",OFFSET('Smelter Look-up'!$I$4,$V90-4,0))</f>
        <v>Zhejiang Sheng</v>
      </c>
      <c r="K90" s="149"/>
      <c r="L90" s="149"/>
      <c r="M90" s="149"/>
      <c r="N90" s="149"/>
      <c r="O90" s="149"/>
      <c r="P90" s="207"/>
      <c r="Q90" s="150"/>
      <c r="R90" s="148" t="str">
        <f ca="1">IF(ISERROR($V90),"",OFFSET('Smelter Look-up'!$C$4,$V90-4,0)&amp;"")</f>
        <v>Lianhe Chemical Technology(Linhai) Co.,Ltd</v>
      </c>
      <c r="S90" s="154" t="str">
        <f t="shared" ca="1" si="9"/>
        <v>CN</v>
      </c>
      <c r="T90" s="154" t="str">
        <f ca="1">IF(B90="","",IF(ISERROR(MATCH($J90,SorP!$B$1:$B$6261,0)),"",INDIRECT("'SorP'!$A$"&amp;MATCH($S90&amp;$J90,SorP!C:C,0))))</f>
        <v>CN-ZJ</v>
      </c>
      <c r="U90" s="167"/>
      <c r="V90" s="168">
        <f>IF(C90="",NA(),MATCH($B90&amp;$C90,'Smelter Look-up'!$J:$J,0))</f>
        <v>426</v>
      </c>
      <c r="X90" s="169">
        <f t="shared" ca="1" si="8"/>
        <v>0</v>
      </c>
      <c r="AB90" s="312" t="str">
        <f t="shared" si="10"/>
        <v>Lithium</v>
      </c>
      <c r="AC90" s="169" t="str">
        <f t="shared" si="11"/>
        <v>Lithium</v>
      </c>
      <c r="AD90" s="169" t="str">
        <f t="shared" si="12"/>
        <v>Lianhe Chemical Technology(Linhai) Co.,Ltd</v>
      </c>
    </row>
    <row r="91" spans="1:30" s="169" customFormat="1" ht="38.25">
      <c r="A91" s="154" t="s">
        <v>18258</v>
      </c>
      <c r="B91" s="302" t="s">
        <v>18111</v>
      </c>
      <c r="C91" s="151" t="s">
        <v>18684</v>
      </c>
      <c r="D91" s="148"/>
      <c r="E91" s="148" t="str">
        <f ca="1">IF(ISERROR($V91),"",OFFSET('Smelter Look-up'!$D$4,$V91-4,0)&amp;"")</f>
        <v>ARGENTINA</v>
      </c>
      <c r="F91" s="148" t="str">
        <f ca="1">IF(ISERROR($V91),"",OFFSET('Smelter Look-up'!$E$4,$V91-4,0))</f>
        <v>CID005184</v>
      </c>
      <c r="G91" s="148" t="str">
        <f ca="1">IF(C91=$X$4,"Enter smelter details",IF(ISERROR($V91),"",OFFSET('Smelter Look-up'!$F$4,$V91-4,0)))</f>
        <v>RMI</v>
      </c>
      <c r="H91" s="204">
        <f ca="1">IF(ISERROR($V91),"",OFFSET('Smelter Look-up'!$G$4,$V91-4,0))</f>
        <v>0</v>
      </c>
      <c r="I91" s="205" t="str">
        <f ca="1">IF(ISERROR($V91),"",OFFSET('Smelter Look-up'!$H$4,$V91-4,0))</f>
        <v>Susques</v>
      </c>
      <c r="J91" s="205" t="str">
        <f ca="1">IF(ISERROR($V91),"",OFFSET('Smelter Look-up'!$I$4,$V91-4,0))</f>
        <v>Jujuy</v>
      </c>
      <c r="K91" s="149"/>
      <c r="L91" s="149"/>
      <c r="M91" s="149"/>
      <c r="N91" s="149"/>
      <c r="O91" s="149"/>
      <c r="P91" s="207"/>
      <c r="Q91" s="150"/>
      <c r="R91" s="148" t="str">
        <f ca="1">IF(ISERROR($V91),"",OFFSET('Smelter Look-up'!$C$4,$V91-4,0)&amp;"")</f>
        <v>Minera Exar S.A.</v>
      </c>
      <c r="S91" s="154" t="str">
        <f t="shared" ca="1" si="9"/>
        <v>AR</v>
      </c>
      <c r="T91" s="154" t="str">
        <f ca="1">IF(B91="","",IF(ISERROR(MATCH($J91,SorP!$B$1:$B$6261,0)),"",INDIRECT("'SorP'!$A$"&amp;MATCH($S91&amp;$J91,SorP!C:C,0))))</f>
        <v>AR-Y</v>
      </c>
      <c r="U91" s="167"/>
      <c r="V91" s="168">
        <f>IF(C91="",NA(),MATCH($B91&amp;$C91,'Smelter Look-up'!$J:$J,0))</f>
        <v>433</v>
      </c>
      <c r="X91" s="169">
        <f t="shared" ca="1" si="8"/>
        <v>0</v>
      </c>
      <c r="AB91" s="312" t="str">
        <f t="shared" si="10"/>
        <v>Lithium</v>
      </c>
      <c r="AC91" s="169" t="str">
        <f t="shared" si="11"/>
        <v>Lithium</v>
      </c>
      <c r="AD91" s="169" t="str">
        <f t="shared" si="12"/>
        <v>Minera Exar S.A.</v>
      </c>
    </row>
    <row r="92" spans="1:30" s="169" customFormat="1" ht="76.5">
      <c r="A92" s="154" t="s">
        <v>18299</v>
      </c>
      <c r="B92" s="302" t="s">
        <v>18111</v>
      </c>
      <c r="C92" s="151" t="s">
        <v>18298</v>
      </c>
      <c r="D92" s="148"/>
      <c r="E92" s="148" t="str">
        <f ca="1">IF(ISERROR($V92),"",OFFSET('Smelter Look-up'!$D$4,$V92-4,0)&amp;"")</f>
        <v>CHINA</v>
      </c>
      <c r="F92" s="148" t="str">
        <f ca="1">IF(ISERROR($V92),"",OFFSET('Smelter Look-up'!$E$4,$V92-4,0))</f>
        <v>CID003715</v>
      </c>
      <c r="G92" s="148" t="str">
        <f ca="1">IF(C92=$X$4,"Enter smelter details",IF(ISERROR($V92),"",OFFSET('Smelter Look-up'!$F$4,$V92-4,0)))</f>
        <v>RMI</v>
      </c>
      <c r="H92" s="204">
        <f ca="1">IF(ISERROR($V92),"",OFFSET('Smelter Look-up'!$G$4,$V92-4,0))</f>
        <v>0</v>
      </c>
      <c r="I92" s="205" t="str">
        <f ca="1">IF(ISERROR($V92),"",OFFSET('Smelter Look-up'!$H$4,$V92-4,0))</f>
        <v>Ganzhou</v>
      </c>
      <c r="J92" s="205" t="str">
        <f ca="1">IF(ISERROR($V92),"",OFFSET('Smelter Look-up'!$I$4,$V92-4,0))</f>
        <v>Jiangxi Sheng</v>
      </c>
      <c r="K92" s="149"/>
      <c r="L92" s="149"/>
      <c r="M92" s="149"/>
      <c r="N92" s="149"/>
      <c r="O92" s="149"/>
      <c r="P92" s="207"/>
      <c r="Q92" s="150"/>
      <c r="R92" s="148" t="str">
        <f ca="1">IF(ISERROR($V92),"",OFFSET('Smelter Look-up'!$C$4,$V92-4,0)&amp;"")</f>
        <v>Ningdu Ganfeng Lithium Co., Ltd.</v>
      </c>
      <c r="S92" s="154" t="str">
        <f t="shared" ca="1" si="9"/>
        <v>CN</v>
      </c>
      <c r="T92" s="154" t="str">
        <f ca="1">IF(B92="","",IF(ISERROR(MATCH($J92,SorP!$B$1:$B$6261,0)),"",INDIRECT("'SorP'!$A$"&amp;MATCH($S92&amp;$J92,SorP!C:C,0))))</f>
        <v>CN-JX</v>
      </c>
      <c r="U92" s="167"/>
      <c r="V92" s="168">
        <f>IF(C92="",NA(),MATCH($B92&amp;$C92,'Smelter Look-up'!$J:$J,0))</f>
        <v>434</v>
      </c>
      <c r="X92" s="169">
        <f t="shared" ca="1" si="8"/>
        <v>0</v>
      </c>
      <c r="AB92" s="312" t="str">
        <f t="shared" si="10"/>
        <v>Lithium</v>
      </c>
      <c r="AC92" s="169" t="str">
        <f t="shared" si="11"/>
        <v>Lithium</v>
      </c>
      <c r="AD92" s="169" t="str">
        <f t="shared" si="12"/>
        <v>Ningdu Ganfeng Lithium Co., Ltd.</v>
      </c>
    </row>
    <row r="93" spans="1:30" s="169" customFormat="1" ht="38.25">
      <c r="A93" s="154" t="s">
        <v>18317</v>
      </c>
      <c r="B93" s="302" t="s">
        <v>18111</v>
      </c>
      <c r="C93" s="151" t="s">
        <v>20366</v>
      </c>
      <c r="D93" s="148"/>
      <c r="E93" s="148" t="s">
        <v>1425</v>
      </c>
      <c r="F93" s="388" t="s">
        <v>18317</v>
      </c>
      <c r="G93" s="148" t="s">
        <v>12</v>
      </c>
      <c r="H93" s="204" t="str">
        <f ca="1">IF(ISERROR($V93),"",OFFSET('Smelter Look-up'!$G$4,$V93-4,0))</f>
        <v/>
      </c>
      <c r="I93" s="389" t="s">
        <v>3144</v>
      </c>
      <c r="J93" s="389" t="s">
        <v>3144</v>
      </c>
      <c r="K93" s="149"/>
      <c r="L93" s="149"/>
      <c r="M93" s="149"/>
      <c r="N93" s="149"/>
      <c r="O93" s="149"/>
      <c r="P93" s="207"/>
      <c r="Q93" s="150"/>
      <c r="R93" s="148" t="str">
        <f ca="1">IF(ISERROR($V93),"",OFFSET('Smelter Look-up'!$C$4,$V93-4,0)&amp;"")</f>
        <v/>
      </c>
      <c r="S93" s="154" t="str">
        <f t="shared" ca="1" si="9"/>
        <v>CL</v>
      </c>
      <c r="T93" s="154" t="str">
        <f ca="1">IF(B93="","",IF(ISERROR(MATCH($J93,SorP!$B$1:$B$6261,0)),"",INDIRECT("'SorP'!$A$"&amp;MATCH($S93&amp;$J93,SorP!C:C,0))))</f>
        <v>CL-AN</v>
      </c>
      <c r="U93" s="167"/>
      <c r="V93" s="168" t="e">
        <f>IF(C93="",NA(),MATCH($B93&amp;$C93,'Smelter Look-up'!$J:$J,0))</f>
        <v>#N/A</v>
      </c>
      <c r="X93" s="169">
        <f t="shared" si="8"/>
        <v>0</v>
      </c>
      <c r="AB93" s="312" t="str">
        <f t="shared" si="10"/>
        <v>Lithium</v>
      </c>
      <c r="AC93" s="169" t="str">
        <f t="shared" si="11"/>
        <v>Lithium</v>
      </c>
      <c r="AD93" s="169" t="str">
        <f t="shared" si="12"/>
        <v>Planta Quimica Litio Carmen de Nova Andino Litio SpA</v>
      </c>
    </row>
    <row r="94" spans="1:30" s="169" customFormat="1" ht="76.5">
      <c r="A94" s="154" t="s">
        <v>18688</v>
      </c>
      <c r="B94" s="302" t="s">
        <v>18111</v>
      </c>
      <c r="C94" s="151" t="s">
        <v>18687</v>
      </c>
      <c r="D94" s="148"/>
      <c r="E94" s="148" t="str">
        <f ca="1">IF(ISERROR($V94),"",OFFSET('Smelter Look-up'!$D$4,$V94-4,0)&amp;"")</f>
        <v>INDONESIA</v>
      </c>
      <c r="F94" s="148" t="str">
        <f ca="1">IF(ISERROR($V94),"",OFFSET('Smelter Look-up'!$E$4,$V94-4,0))</f>
        <v>CID005222</v>
      </c>
      <c r="G94" s="148" t="str">
        <f ca="1">IF(C94=$X$4,"Enter smelter details",IF(ISERROR($V94),"",OFFSET('Smelter Look-up'!$F$4,$V94-4,0)))</f>
        <v>RMI</v>
      </c>
      <c r="H94" s="204">
        <f ca="1">IF(ISERROR($V94),"",OFFSET('Smelter Look-up'!$G$4,$V94-4,0))</f>
        <v>0</v>
      </c>
      <c r="I94" s="205" t="str">
        <f ca="1">IF(ISERROR($V94),"",OFFSET('Smelter Look-up'!$H$4,$V94-4,0))</f>
        <v>Morowali</v>
      </c>
      <c r="J94" s="205" t="str">
        <f ca="1">IF(ISERROR($V94),"",OFFSET('Smelter Look-up'!$I$4,$V94-4,0))</f>
        <v>Sulawesi Tengah</v>
      </c>
      <c r="K94" s="149"/>
      <c r="L94" s="149"/>
      <c r="M94" s="149"/>
      <c r="N94" s="149"/>
      <c r="O94" s="149"/>
      <c r="P94" s="207"/>
      <c r="Q94" s="150"/>
      <c r="R94" s="148" t="str">
        <f ca="1">IF(ISERROR($V94),"",OFFSET('Smelter Look-up'!$C$4,$V94-4,0)&amp;"")</f>
        <v>PT. ChengTok Lithium Indonesia</v>
      </c>
      <c r="S94" s="154" t="str">
        <f t="shared" ca="1" si="9"/>
        <v>ID</v>
      </c>
      <c r="T94" s="154" t="str">
        <f ca="1">IF(B94="","",IF(ISERROR(MATCH($J94,SorP!$B$1:$B$6261,0)),"",INDIRECT("'SorP'!$A$"&amp;MATCH($S94&amp;$J94,SorP!C:C,0))))</f>
        <v>ID-ST</v>
      </c>
      <c r="U94" s="167"/>
      <c r="V94" s="168">
        <f>IF(C94="",NA(),MATCH($B94&amp;$C94,'Smelter Look-up'!$J:$J,0))</f>
        <v>436</v>
      </c>
      <c r="X94" s="169">
        <f t="shared" ca="1" si="8"/>
        <v>0</v>
      </c>
      <c r="AB94" s="312" t="str">
        <f t="shared" si="10"/>
        <v>Lithium</v>
      </c>
      <c r="AC94" s="169" t="str">
        <f t="shared" si="11"/>
        <v>Lithium</v>
      </c>
      <c r="AD94" s="169" t="str">
        <f t="shared" si="12"/>
        <v>PT. ChengTok Lithium Indonesia</v>
      </c>
    </row>
    <row r="95" spans="1:30" s="169" customFormat="1" ht="25.5">
      <c r="A95" s="154" t="s">
        <v>18253</v>
      </c>
      <c r="B95" s="302" t="s">
        <v>18111</v>
      </c>
      <c r="C95" s="151" t="s">
        <v>20367</v>
      </c>
      <c r="D95" s="148"/>
      <c r="E95" s="148" t="s">
        <v>298</v>
      </c>
      <c r="F95" s="388" t="s">
        <v>18253</v>
      </c>
      <c r="G95" s="148" t="s">
        <v>12</v>
      </c>
      <c r="H95" s="204" t="str">
        <f ca="1">IF(ISERROR($V95),"",OFFSET('Smelter Look-up'!$G$4,$V95-4,0))</f>
        <v/>
      </c>
      <c r="I95" s="389" t="s">
        <v>18735</v>
      </c>
      <c r="J95" s="389" t="s">
        <v>320</v>
      </c>
      <c r="K95" s="149"/>
      <c r="L95" s="149"/>
      <c r="M95" s="149"/>
      <c r="N95" s="149"/>
      <c r="O95" s="149"/>
      <c r="P95" s="207"/>
      <c r="Q95" s="150"/>
      <c r="R95" s="148" t="str">
        <f ca="1">IF(ISERROR($V95),"",OFFSET('Smelter Look-up'!$C$4,$V95-4,0)&amp;"")</f>
        <v/>
      </c>
      <c r="S95" s="154" t="str">
        <f t="shared" ca="1" si="9"/>
        <v>US</v>
      </c>
      <c r="T95" s="154" t="str">
        <f ca="1">IF(B95="","",IF(ISERROR(MATCH($J95,SorP!$B$1:$B$6261,0)),"",INDIRECT("'SorP'!$A$"&amp;MATCH($S95&amp;$J95,SorP!C:C,0))))</f>
        <v>US-NC</v>
      </c>
      <c r="U95" s="167"/>
      <c r="V95" s="168" t="e">
        <f>IF(C95="",NA(),MATCH($B95&amp;$C95,'Smelter Look-up'!$J:$J,0))</f>
        <v>#N/A</v>
      </c>
      <c r="X95" s="169">
        <f t="shared" si="8"/>
        <v>0</v>
      </c>
      <c r="AB95" s="312" t="str">
        <f t="shared" si="10"/>
        <v>Lithium</v>
      </c>
      <c r="AC95" s="169" t="str">
        <f t="shared" si="11"/>
        <v>Lithium</v>
      </c>
      <c r="AD95" s="169" t="str">
        <f t="shared" si="12"/>
        <v>Rio Tinto (Bessemer City)</v>
      </c>
    </row>
    <row r="96" spans="1:30" s="169" customFormat="1" ht="20.25">
      <c r="A96" s="154" t="s">
        <v>18255</v>
      </c>
      <c r="B96" s="302" t="s">
        <v>18111</v>
      </c>
      <c r="C96" s="151" t="s">
        <v>20368</v>
      </c>
      <c r="D96" s="148"/>
      <c r="E96" s="148" t="s">
        <v>1362</v>
      </c>
      <c r="F96" s="388" t="s">
        <v>18255</v>
      </c>
      <c r="G96" s="148" t="s">
        <v>12</v>
      </c>
      <c r="H96" s="204" t="str">
        <f ca="1">IF(ISERROR($V96),"",OFFSET('Smelter Look-up'!$G$4,$V96-4,0))</f>
        <v/>
      </c>
      <c r="I96" s="389" t="s">
        <v>18736</v>
      </c>
      <c r="J96" s="205" t="s">
        <v>2021</v>
      </c>
      <c r="K96" s="149"/>
      <c r="L96" s="149"/>
      <c r="M96" s="149"/>
      <c r="N96" s="149"/>
      <c r="O96" s="149"/>
      <c r="P96" s="207"/>
      <c r="Q96" s="150"/>
      <c r="R96" s="148" t="str">
        <f ca="1">IF(ISERROR($V96),"",OFFSET('Smelter Look-up'!$C$4,$V96-4,0)&amp;"")</f>
        <v/>
      </c>
      <c r="S96" s="154" t="str">
        <f t="shared" ca="1" si="9"/>
        <v>AR</v>
      </c>
      <c r="T96" s="154" t="str">
        <f ca="1">IF(B96="","",IF(ISERROR(MATCH($J96,SorP!$B$1:$B$6261,0)),"",INDIRECT("'SorP'!$A$"&amp;MATCH($S96&amp;$J96,SorP!C:C,0))))</f>
        <v>AR-K</v>
      </c>
      <c r="U96" s="167"/>
      <c r="V96" s="168" t="e">
        <f>IF(C96="",NA(),MATCH($B96&amp;$C96,'Smelter Look-up'!$J:$J,0))</f>
        <v>#N/A</v>
      </c>
      <c r="X96" s="169">
        <f t="shared" si="8"/>
        <v>0</v>
      </c>
      <c r="AB96" s="312" t="str">
        <f t="shared" si="10"/>
        <v>Lithium</v>
      </c>
      <c r="AC96" s="169" t="str">
        <f t="shared" si="11"/>
        <v>Lithium</v>
      </c>
      <c r="AD96" s="169" t="str">
        <f t="shared" si="12"/>
        <v>Rio Tinto (Fenix)</v>
      </c>
    </row>
    <row r="97" spans="1:30" s="169" customFormat="1" ht="51">
      <c r="A97" s="154" t="s">
        <v>18310</v>
      </c>
      <c r="B97" s="302" t="s">
        <v>18111</v>
      </c>
      <c r="C97" s="151" t="s">
        <v>19482</v>
      </c>
      <c r="D97" s="148"/>
      <c r="E97" s="148" t="str">
        <f ca="1">IF(ISERROR($V97),"",OFFSET('Smelter Look-up'!$D$4,$V97-4,0)&amp;"")</f>
        <v>CHINA</v>
      </c>
      <c r="F97" s="148" t="str">
        <f ca="1">IF(ISERROR($V97),"",OFFSET('Smelter Look-up'!$E$4,$V97-4,0))</f>
        <v>CID004721</v>
      </c>
      <c r="G97" s="148" t="str">
        <f ca="1">IF(C97=$X$4,"Enter smelter details",IF(ISERROR($V97),"",OFFSET('Smelter Look-up'!$F$4,$V97-4,0)))</f>
        <v>RMI</v>
      </c>
      <c r="H97" s="204">
        <f ca="1">IF(ISERROR($V97),"",OFFSET('Smelter Look-up'!$G$4,$V97-4,0))</f>
        <v>0</v>
      </c>
      <c r="I97" s="205" t="str">
        <f ca="1">IF(ISERROR($V97),"",OFFSET('Smelter Look-up'!$H$4,$V97-4,0))</f>
        <v>Meishan City</v>
      </c>
      <c r="J97" s="205" t="str">
        <f ca="1">IF(ISERROR($V97),"",OFFSET('Smelter Look-up'!$I$4,$V97-4,0))</f>
        <v>Sichuan Sheng</v>
      </c>
      <c r="K97" s="149"/>
      <c r="L97" s="149"/>
      <c r="M97" s="149"/>
      <c r="N97" s="149"/>
      <c r="O97" s="149"/>
      <c r="P97" s="207"/>
      <c r="Q97" s="150"/>
      <c r="R97" s="148" t="str">
        <f ca="1">IF(ISERROR($V97),"",OFFSET('Smelter Look-up'!$C$4,$V97-4,0)&amp;"")</f>
        <v>Tyeeli (Meishan) Co., Ltd.</v>
      </c>
      <c r="S97" s="154" t="str">
        <f t="shared" ca="1" si="9"/>
        <v>CN</v>
      </c>
      <c r="T97" s="154" t="str">
        <f ca="1">IF(B97="","",IF(ISERROR(MATCH($J97,SorP!$B$1:$B$6261,0)),"",INDIRECT("'SorP'!$A$"&amp;MATCH($S97&amp;$J97,SorP!C:C,0))))</f>
        <v>CN-SC</v>
      </c>
      <c r="U97" s="167"/>
      <c r="V97" s="168">
        <f>IF(C97="",NA(),MATCH($B97&amp;$C97,'Smelter Look-up'!$J:$J,0))</f>
        <v>454</v>
      </c>
      <c r="X97" s="169">
        <f t="shared" ca="1" si="8"/>
        <v>0</v>
      </c>
      <c r="AB97" s="312" t="str">
        <f t="shared" si="10"/>
        <v>Lithium</v>
      </c>
      <c r="AC97" s="169" t="str">
        <f t="shared" si="11"/>
        <v>Lithium</v>
      </c>
      <c r="AD97" s="169" t="str">
        <f t="shared" si="12"/>
        <v>Tyeeli (Meishan) Co., Ltd.</v>
      </c>
    </row>
    <row r="98" spans="1:30" s="169" customFormat="1" ht="25.5">
      <c r="A98" s="154" t="s">
        <v>18328</v>
      </c>
      <c r="B98" s="302" t="s">
        <v>18111</v>
      </c>
      <c r="C98" s="151" t="s">
        <v>20369</v>
      </c>
      <c r="D98" s="148"/>
      <c r="E98" s="148" t="s">
        <v>65</v>
      </c>
      <c r="F98" s="388" t="s">
        <v>18328</v>
      </c>
      <c r="G98" s="148" t="s">
        <v>12</v>
      </c>
      <c r="H98" s="204" t="str">
        <f ca="1">IF(ISERROR($V98),"",OFFSET('Smelter Look-up'!$G$4,$V98-4,0))</f>
        <v/>
      </c>
      <c r="I98" s="389" t="s">
        <v>18658</v>
      </c>
      <c r="J98" s="389" t="s">
        <v>3216</v>
      </c>
      <c r="K98" s="149"/>
      <c r="L98" s="149"/>
      <c r="M98" s="149"/>
      <c r="N98" s="149"/>
      <c r="O98" s="149"/>
      <c r="P98" s="207"/>
      <c r="Q98" s="150"/>
      <c r="R98" s="148" t="str">
        <f ca="1">IF(ISERROR($V98),"",OFFSET('Smelter Look-up'!$C$4,$V98-4,0)&amp;"")</f>
        <v/>
      </c>
      <c r="S98" s="154" t="str">
        <f t="shared" ca="1" si="9"/>
        <v>CN</v>
      </c>
      <c r="T98" s="154" t="str">
        <f ca="1">IF(B98="","",IF(ISERROR(MATCH($J98,SorP!$B$1:$B$6261,0)),"",INDIRECT("'SorP'!$A$"&amp;MATCH($S98&amp;$J98,SorP!C:C,0))))</f>
        <v>CN-SC</v>
      </c>
      <c r="U98" s="167"/>
      <c r="V98" s="168" t="e">
        <f>IF(C98="",NA(),MATCH($B98&amp;$C98,'Smelter Look-up'!$J:$J,0))</f>
        <v>#N/A</v>
      </c>
      <c r="X98" s="169">
        <f t="shared" si="8"/>
        <v>0</v>
      </c>
      <c r="AB98" s="312" t="str">
        <f t="shared" si="10"/>
        <v>Lithium</v>
      </c>
      <c r="AC98" s="169" t="str">
        <f t="shared" si="11"/>
        <v>Lithium</v>
      </c>
      <c r="AD98" s="169" t="str">
        <f t="shared" si="12"/>
        <v>Yahua Lithium Industry (Ya’an) Co., Ltd</v>
      </c>
    </row>
    <row r="99" spans="1:30" s="169" customFormat="1" ht="76.5">
      <c r="A99" s="154" t="s">
        <v>11821</v>
      </c>
      <c r="B99" s="302" t="s">
        <v>41</v>
      </c>
      <c r="C99" s="151" t="s">
        <v>11822</v>
      </c>
      <c r="D99" s="148"/>
      <c r="E99" s="148" t="str">
        <f ca="1">IF(ISERROR($V99),"",OFFSET('Smelter Look-up'!$D$4,$V99-4,0)&amp;"")</f>
        <v>CHINA</v>
      </c>
      <c r="F99" s="148" t="str">
        <f ca="1">IF(ISERROR($V99),"",OFFSET('Smelter Look-up'!$E$4,$V99-4,0))</f>
        <v>CID003980</v>
      </c>
      <c r="G99" s="148" t="str">
        <f ca="1">IF(C99=$X$4,"Enter smelter details",IF(ISERROR($V99),"",OFFSET('Smelter Look-up'!$F$4,$V99-4,0)))</f>
        <v>RMI</v>
      </c>
      <c r="H99" s="204">
        <f ca="1">IF(ISERROR($V99),"",OFFSET('Smelter Look-up'!$G$4,$V99-4,0))</f>
        <v>0</v>
      </c>
      <c r="I99" s="205" t="str">
        <f ca="1">IF(ISERROR($V99),"",OFFSET('Smelter Look-up'!$H$4,$V99-4,0))</f>
        <v>Yueyang</v>
      </c>
      <c r="J99" s="205" t="str">
        <f ca="1">IF(ISERROR($V99),"",OFFSET('Smelter Look-up'!$I$4,$V99-4,0))</f>
        <v>Hunan Sheng</v>
      </c>
      <c r="K99" s="149"/>
      <c r="L99" s="149"/>
      <c r="M99" s="149"/>
      <c r="N99" s="149"/>
      <c r="O99" s="149"/>
      <c r="P99" s="207"/>
      <c r="Q99" s="150"/>
      <c r="R99" s="148" t="str">
        <f ca="1">IF(ISERROR($V99),"",OFFSET('Smelter Look-up'!$C$4,$V99-4,0)&amp;"")</f>
        <v>Hunan Rongtai New Material Co., Ltd.</v>
      </c>
      <c r="S99" s="154" t="str">
        <f t="shared" ca="1" si="9"/>
        <v>CN</v>
      </c>
      <c r="T99" s="154" t="str">
        <f ca="1">IF(B99="","",IF(ISERROR(MATCH($J99,SorP!$B$1:$B$6261,0)),"",INDIRECT("'SorP'!$A$"&amp;MATCH($S99&amp;$J99,SorP!C:C,0))))</f>
        <v>CN-HN</v>
      </c>
      <c r="U99" s="167"/>
      <c r="V99" s="168">
        <f>IF(C99="",NA(),MATCH($B99&amp;$C99,'Smelter Look-up'!$J:$J,0))</f>
        <v>474</v>
      </c>
      <c r="X99" s="169">
        <f t="shared" ca="1" si="8"/>
        <v>0</v>
      </c>
      <c r="AB99" s="312" t="str">
        <f t="shared" si="10"/>
        <v>Mica</v>
      </c>
      <c r="AC99" s="169" t="str">
        <f t="shared" si="11"/>
        <v>Mica</v>
      </c>
      <c r="AD99" s="169" t="str">
        <f t="shared" si="12"/>
        <v>Hunan Rongtai New Material Co., Ltd.</v>
      </c>
    </row>
    <row r="100" spans="1:30" s="169" customFormat="1" ht="38.25">
      <c r="A100" s="154" t="s">
        <v>11962</v>
      </c>
      <c r="B100" s="302" t="s">
        <v>41</v>
      </c>
      <c r="C100" s="151" t="s">
        <v>11961</v>
      </c>
      <c r="D100" s="148"/>
      <c r="E100" s="148" t="str">
        <f ca="1">IF(ISERROR($V100),"",OFFSET('Smelter Look-up'!$D$4,$V100-4,0)&amp;"")</f>
        <v>FINLAND</v>
      </c>
      <c r="F100" s="148" t="str">
        <f ca="1">IF(ISERROR($V100),"",OFFSET('Smelter Look-up'!$E$4,$V100-4,0))</f>
        <v>CID004623</v>
      </c>
      <c r="G100" s="148" t="str">
        <f ca="1">IF(C100=$X$4,"Enter smelter details",IF(ISERROR($V100),"",OFFSET('Smelter Look-up'!$F$4,$V100-4,0)))</f>
        <v>RMI</v>
      </c>
      <c r="H100" s="204">
        <f ca="1">IF(ISERROR($V100),"",OFFSET('Smelter Look-up'!$G$4,$V100-4,0))</f>
        <v>0</v>
      </c>
      <c r="I100" s="205" t="str">
        <f ca="1">IF(ISERROR($V100),"",OFFSET('Smelter Look-up'!$H$4,$V100-4,0))</f>
        <v>Siilinjarvi</v>
      </c>
      <c r="J100" s="205" t="str">
        <f ca="1">IF(ISERROR($V100),"",OFFSET('Smelter Look-up'!$I$4,$V100-4,0))</f>
        <v>Pohjois-Savo</v>
      </c>
      <c r="K100" s="149"/>
      <c r="L100" s="149"/>
      <c r="M100" s="149"/>
      <c r="N100" s="149"/>
      <c r="O100" s="149"/>
      <c r="P100" s="207"/>
      <c r="Q100" s="150"/>
      <c r="R100" s="148" t="str">
        <f ca="1">IF(ISERROR($V100),"",OFFSET('Smelter Look-up'!$C$4,$V100-4,0)&amp;"")</f>
        <v>LKAB Minerals Oy</v>
      </c>
      <c r="S100" s="154" t="str">
        <f t="shared" ca="1" si="9"/>
        <v>FI</v>
      </c>
      <c r="T100" s="154" t="str">
        <f ca="1">IF(B100="","",IF(ISERROR(MATCH($J100,SorP!$B$1:$B$6261,0)),"",INDIRECT("'SorP'!$A$"&amp;MATCH($S100&amp;$J100,SorP!C:C,0))))</f>
        <v>FI-15</v>
      </c>
      <c r="U100" s="167"/>
      <c r="V100" s="168">
        <f>IF(C100="",NA(),MATCH($B100&amp;$C100,'Smelter Look-up'!$J:$J,0))</f>
        <v>481</v>
      </c>
      <c r="X100" s="169">
        <f t="shared" ca="1" si="8"/>
        <v>0</v>
      </c>
      <c r="AB100" s="312" t="str">
        <f t="shared" si="10"/>
        <v>Mica</v>
      </c>
      <c r="AC100" s="169" t="str">
        <f t="shared" si="11"/>
        <v>Mica</v>
      </c>
      <c r="AD100" s="169" t="str">
        <f t="shared" si="12"/>
        <v>LKAB Minerals Oy</v>
      </c>
    </row>
    <row r="101" spans="1:30" s="169" customFormat="1" ht="102">
      <c r="A101" s="154" t="s">
        <v>11824</v>
      </c>
      <c r="B101" s="302" t="s">
        <v>41</v>
      </c>
      <c r="C101" s="151" t="s">
        <v>11825</v>
      </c>
      <c r="D101" s="148"/>
      <c r="E101" s="148" t="str">
        <f ca="1">IF(ISERROR($V101),"",OFFSET('Smelter Look-up'!$D$4,$V101-4,0)&amp;"")</f>
        <v>CHINA</v>
      </c>
      <c r="F101" s="148" t="str">
        <f ca="1">IF(ISERROR($V101),"",OFFSET('Smelter Look-up'!$E$4,$V101-4,0))</f>
        <v>CID003987</v>
      </c>
      <c r="G101" s="148" t="str">
        <f ca="1">IF(C101=$X$4,"Enter smelter details",IF(ISERROR($V101),"",OFFSET('Smelter Look-up'!$F$4,$V101-4,0)))</f>
        <v>RMI</v>
      </c>
      <c r="H101" s="204">
        <f ca="1">IF(ISERROR($V101),"",OFFSET('Smelter Look-up'!$G$4,$V101-4,0))</f>
        <v>0</v>
      </c>
      <c r="I101" s="205" t="str">
        <f ca="1">IF(ISERROR($V101),"",OFFSET('Smelter Look-up'!$H$4,$V101-4,0))</f>
        <v>Shanwei</v>
      </c>
      <c r="J101" s="205" t="str">
        <f ca="1">IF(ISERROR($V101),"",OFFSET('Smelter Look-up'!$I$4,$V101-4,0))</f>
        <v>Guangdong Sheng</v>
      </c>
      <c r="K101" s="149"/>
      <c r="L101" s="149"/>
      <c r="M101" s="149"/>
      <c r="N101" s="149"/>
      <c r="O101" s="149"/>
      <c r="P101" s="207"/>
      <c r="Q101" s="150"/>
      <c r="R101" s="148" t="str">
        <f ca="1">IF(ISERROR($V101),"",OFFSET('Smelter Look-up'!$C$4,$V101-4,0)&amp;"")</f>
        <v>Mica Electrical Material (Luhe) Co., Ltd.</v>
      </c>
      <c r="S101" s="154" t="str">
        <f t="shared" ca="1" si="9"/>
        <v>CN</v>
      </c>
      <c r="T101" s="154" t="str">
        <f ca="1">IF(B101="","",IF(ISERROR(MATCH($J101,SorP!$B$1:$B$6261,0)),"",INDIRECT("'SorP'!$A$"&amp;MATCH($S101&amp;$J101,SorP!C:C,0))))</f>
        <v>CN-GD</v>
      </c>
      <c r="U101" s="167"/>
      <c r="V101" s="168">
        <f>IF(C101="",NA(),MATCH($B101&amp;$C101,'Smelter Look-up'!$J:$J,0))</f>
        <v>482</v>
      </c>
      <c r="X101" s="169">
        <f t="shared" ca="1" si="8"/>
        <v>0</v>
      </c>
      <c r="AB101" s="312" t="str">
        <f t="shared" si="10"/>
        <v>Mica</v>
      </c>
      <c r="AC101" s="169" t="str">
        <f t="shared" si="11"/>
        <v>Mica</v>
      </c>
      <c r="AD101" s="169" t="str">
        <f t="shared" si="12"/>
        <v>Mica Electrical Material (Luhe) Co., Ltd.</v>
      </c>
    </row>
    <row r="102" spans="1:30" s="169" customFormat="1" ht="25.5">
      <c r="A102" s="154" t="s">
        <v>346</v>
      </c>
      <c r="B102" s="302" t="s">
        <v>41</v>
      </c>
      <c r="C102" s="151" t="s">
        <v>20370</v>
      </c>
      <c r="D102" s="148"/>
      <c r="E102" s="148" t="s">
        <v>133</v>
      </c>
      <c r="F102" s="388" t="s">
        <v>346</v>
      </c>
      <c r="G102" s="148" t="s">
        <v>12</v>
      </c>
      <c r="H102" s="204" t="str">
        <f ca="1">IF(ISERROR($V102),"",OFFSET('Smelter Look-up'!$G$4,$V102-4,0))</f>
        <v/>
      </c>
      <c r="I102" s="389" t="s">
        <v>347</v>
      </c>
      <c r="J102" s="389" t="s">
        <v>348</v>
      </c>
      <c r="K102" s="149"/>
      <c r="L102" s="149"/>
      <c r="M102" s="149"/>
      <c r="N102" s="149"/>
      <c r="O102" s="149"/>
      <c r="P102" s="207"/>
      <c r="Q102" s="150"/>
      <c r="R102" s="148" t="str">
        <f ca="1">IF(ISERROR($V102),"",OFFSET('Smelter Look-up'!$C$4,$V102-4,0)&amp;"")</f>
        <v/>
      </c>
      <c r="S102" s="154" t="str">
        <f t="shared" ca="1" si="9"/>
        <v>JP</v>
      </c>
      <c r="T102" s="154" t="str">
        <f ca="1">IF(B102="","",IF(ISERROR(MATCH($J102,SorP!$B$1:$B$6261,0)),"",INDIRECT("'SorP'!$A$"&amp;MATCH($S102&amp;$J102,SorP!C:C,0))))</f>
        <v>JP-23</v>
      </c>
      <c r="U102" s="167"/>
      <c r="V102" s="168" t="e">
        <f>IF(C102="",NA(),MATCH($B102&amp;$C102,'Smelter Look-up'!$J:$J,0))</f>
        <v>#N/A</v>
      </c>
      <c r="X102" s="169">
        <f t="shared" si="8"/>
        <v>0</v>
      </c>
      <c r="AB102" s="312" t="str">
        <f t="shared" si="10"/>
        <v>Mica</v>
      </c>
      <c r="AC102" s="169" t="str">
        <f t="shared" si="11"/>
        <v>Mica</v>
      </c>
      <c r="AD102" s="169" t="str">
        <f t="shared" si="12"/>
        <v>YAMAGUCHI MICA CO., LTD.</v>
      </c>
    </row>
    <row r="103" spans="1:30" s="169" customFormat="1" ht="102">
      <c r="A103" s="154" t="s">
        <v>11833</v>
      </c>
      <c r="B103" s="302" t="s">
        <v>41</v>
      </c>
      <c r="C103" s="151" t="s">
        <v>11834</v>
      </c>
      <c r="D103" s="148"/>
      <c r="E103" s="148" t="str">
        <f ca="1">IF(ISERROR($V103),"",OFFSET('Smelter Look-up'!$D$4,$V103-4,0)&amp;"")</f>
        <v>JAPAN</v>
      </c>
      <c r="F103" s="148" t="str">
        <f ca="1">IF(ISERROR($V103),"",OFFSET('Smelter Look-up'!$E$4,$V103-4,0))</f>
        <v>CID003971</v>
      </c>
      <c r="G103" s="148" t="str">
        <f ca="1">IF(C103=$X$4,"Enter smelter details",IF(ISERROR($V103),"",OFFSET('Smelter Look-up'!$F$4,$V103-4,0)))</f>
        <v>RMI</v>
      </c>
      <c r="H103" s="204">
        <f ca="1">IF(ISERROR($V103),"",OFFSET('Smelter Look-up'!$G$4,$V103-4,0))</f>
        <v>0</v>
      </c>
      <c r="I103" s="205" t="str">
        <f ca="1">IF(ISERROR($V103),"",OFFSET('Smelter Look-up'!$H$4,$V103-4,0))</f>
        <v>Shinshiro</v>
      </c>
      <c r="J103" s="205" t="str">
        <f ca="1">IF(ISERROR($V103),"",OFFSET('Smelter Look-up'!$I$4,$V103-4,0))</f>
        <v>Aichi</v>
      </c>
      <c r="K103" s="149"/>
      <c r="L103" s="149"/>
      <c r="M103" s="149"/>
      <c r="N103" s="149"/>
      <c r="O103" s="149"/>
      <c r="P103" s="207"/>
      <c r="Q103" s="150"/>
      <c r="R103" s="148" t="str">
        <f ca="1">IF(ISERROR($V103),"",OFFSET('Smelter Look-up'!$C$4,$V103-4,0)&amp;"")</f>
        <v>Yamaguchi Mica Co., Ltd. Shinshiro Factory</v>
      </c>
      <c r="S103" s="154" t="str">
        <f t="shared" ca="1" si="9"/>
        <v>JP</v>
      </c>
      <c r="T103" s="154" t="str">
        <f ca="1">IF(B103="","",IF(ISERROR(MATCH($J103,SorP!$B$1:$B$6261,0)),"",INDIRECT("'SorP'!$A$"&amp;MATCH($S103&amp;$J103,SorP!C:C,0))))</f>
        <v>JP-23</v>
      </c>
      <c r="U103" s="167"/>
      <c r="V103" s="168">
        <f>IF(C103="",NA(),MATCH($B103&amp;$C103,'Smelter Look-up'!$J:$J,0))</f>
        <v>498</v>
      </c>
      <c r="X103" s="169">
        <f t="shared" ca="1" si="8"/>
        <v>0</v>
      </c>
      <c r="AB103" s="312" t="str">
        <f t="shared" si="10"/>
        <v>Mica</v>
      </c>
      <c r="AC103" s="169" t="str">
        <f t="shared" si="11"/>
        <v>Mica</v>
      </c>
      <c r="AD103" s="169" t="str">
        <f t="shared" si="12"/>
        <v>Yamaguchi Mica Co., Ltd. Shinshiro Factory</v>
      </c>
    </row>
    <row r="104" spans="1:30" s="169" customFormat="1" ht="102">
      <c r="A104" s="154" t="s">
        <v>11835</v>
      </c>
      <c r="B104" s="302" t="s">
        <v>41</v>
      </c>
      <c r="C104" s="151" t="s">
        <v>11836</v>
      </c>
      <c r="D104" s="148"/>
      <c r="E104" s="148" t="str">
        <f ca="1">IF(ISERROR($V104),"",OFFSET('Smelter Look-up'!$D$4,$V104-4,0)&amp;"")</f>
        <v>JAPAN</v>
      </c>
      <c r="F104" s="148" t="str">
        <f ca="1">IF(ISERROR($V104),"",OFFSET('Smelter Look-up'!$E$4,$V104-4,0))</f>
        <v>CID003970</v>
      </c>
      <c r="G104" s="148" t="str">
        <f ca="1">IF(C104=$X$4,"Enter smelter details",IF(ISERROR($V104),"",OFFSET('Smelter Look-up'!$F$4,$V104-4,0)))</f>
        <v>RMI</v>
      </c>
      <c r="H104" s="204">
        <f ca="1">IF(ISERROR($V104),"",OFFSET('Smelter Look-up'!$G$4,$V104-4,0))</f>
        <v>0</v>
      </c>
      <c r="I104" s="205" t="str">
        <f ca="1">IF(ISERROR($V104),"",OFFSET('Smelter Look-up'!$H$4,$V104-4,0))</f>
        <v>Toyohashi</v>
      </c>
      <c r="J104" s="205" t="str">
        <f ca="1">IF(ISERROR($V104),"",OFFSET('Smelter Look-up'!$I$4,$V104-4,0))</f>
        <v>Aichi</v>
      </c>
      <c r="K104" s="149"/>
      <c r="L104" s="149"/>
      <c r="M104" s="149"/>
      <c r="N104" s="149"/>
      <c r="O104" s="149"/>
      <c r="P104" s="207"/>
      <c r="Q104" s="150"/>
      <c r="R104" s="148" t="str">
        <f ca="1">IF(ISERROR($V104),"",OFFSET('Smelter Look-up'!$C$4,$V104-4,0)&amp;"")</f>
        <v>Yamaguchi Mica Co., Ltd. Toyohashi Factory</v>
      </c>
      <c r="S104" s="154" t="str">
        <f t="shared" ca="1" si="9"/>
        <v>JP</v>
      </c>
      <c r="T104" s="154" t="str">
        <f ca="1">IF(B104="","",IF(ISERROR(MATCH($J104,SorP!$B$1:$B$6261,0)),"",INDIRECT("'SorP'!$A$"&amp;MATCH($S104&amp;$J104,SorP!C:C,0))))</f>
        <v>JP-23</v>
      </c>
      <c r="U104" s="167"/>
      <c r="V104" s="168">
        <f>IF(C104="",NA(),MATCH($B104&amp;$C104,'Smelter Look-up'!$J:$J,0))</f>
        <v>499</v>
      </c>
      <c r="X104" s="169">
        <f t="shared" ca="1" si="8"/>
        <v>0</v>
      </c>
      <c r="AB104" s="312" t="str">
        <f t="shared" si="10"/>
        <v>Mica</v>
      </c>
      <c r="AC104" s="169" t="str">
        <f t="shared" si="11"/>
        <v>Mica</v>
      </c>
      <c r="AD104" s="169" t="str">
        <f t="shared" si="12"/>
        <v>Yamaguchi Mica Co., Ltd. Toyohashi Factory</v>
      </c>
    </row>
    <row r="105" spans="1:30" s="169" customFormat="1" ht="25.5">
      <c r="A105" s="154" t="s">
        <v>18335</v>
      </c>
      <c r="B105" s="302" t="s">
        <v>18109</v>
      </c>
      <c r="C105" s="151" t="s">
        <v>20358</v>
      </c>
      <c r="D105" s="148"/>
      <c r="E105" s="148" t="s">
        <v>87</v>
      </c>
      <c r="F105" s="388" t="s">
        <v>18335</v>
      </c>
      <c r="G105" s="148" t="s">
        <v>12</v>
      </c>
      <c r="H105" s="204" t="str">
        <f ca="1">IF(ISERROR($V105),"",OFFSET('Smelter Look-up'!$G$4,$V105-4,0))</f>
        <v/>
      </c>
      <c r="I105" s="389" t="s">
        <v>89</v>
      </c>
      <c r="J105" s="389" t="s">
        <v>89</v>
      </c>
      <c r="K105" s="149"/>
      <c r="L105" s="149"/>
      <c r="M105" s="149"/>
      <c r="N105" s="149"/>
      <c r="O105" s="149"/>
      <c r="P105" s="207"/>
      <c r="Q105" s="150"/>
      <c r="R105" s="148" t="str">
        <f ca="1">IF(ISERROR($V105),"",OFFSET('Smelter Look-up'!$C$4,$V105-4,0)&amp;"")</f>
        <v/>
      </c>
      <c r="S105" s="154" t="str">
        <f t="shared" ca="1" si="9"/>
        <v>MG</v>
      </c>
      <c r="T105" s="154" t="str">
        <f ca="1">IF(B105="","",IF(ISERROR(MATCH($J105,SorP!$B$1:$B$6261,0)),"",INDIRECT("'SorP'!$A$"&amp;MATCH($S105&amp;$J105,SorP!C:C,0))))</f>
        <v>MG-A</v>
      </c>
      <c r="U105" s="167"/>
      <c r="V105" s="168" t="e">
        <f>IF(C105="",NA(),MATCH($B105&amp;$C105,'Smelter Look-up'!$J:$J,0))</f>
        <v>#N/A</v>
      </c>
      <c r="X105" s="169">
        <f t="shared" si="8"/>
        <v>0</v>
      </c>
      <c r="AB105" s="312" t="str">
        <f t="shared" si="10"/>
        <v>Nickel</v>
      </c>
      <c r="AC105" s="169" t="str">
        <f t="shared" si="11"/>
        <v>Nickel</v>
      </c>
      <c r="AD105" s="169" t="str">
        <f t="shared" si="12"/>
        <v>Dynatec Madagascar SA / Ambatovy</v>
      </c>
    </row>
    <row r="106" spans="1:30" s="169" customFormat="1" ht="51">
      <c r="A106" s="154" t="s">
        <v>18336</v>
      </c>
      <c r="B106" s="302" t="s">
        <v>18109</v>
      </c>
      <c r="C106" s="151" t="s">
        <v>11905</v>
      </c>
      <c r="D106" s="148"/>
      <c r="E106" s="148" t="str">
        <f ca="1">IF(ISERROR($V106),"",OFFSET('Smelter Look-up'!$D$4,$V106-4,0)&amp;"")</f>
        <v>KOREA, REPUBLIC OF</v>
      </c>
      <c r="F106" s="148" t="str">
        <f ca="1">IF(ISERROR($V106),"",OFFSET('Smelter Look-up'!$E$4,$V106-4,0))</f>
        <v>CID004493</v>
      </c>
      <c r="G106" s="148" t="str">
        <f ca="1">IF(C106=$X$4,"Enter smelter details",IF(ISERROR($V106),"",OFFSET('Smelter Look-up'!$F$4,$V106-4,0)))</f>
        <v>RMI</v>
      </c>
      <c r="H106" s="204">
        <f ca="1">IF(ISERROR($V106),"",OFFSET('Smelter Look-up'!$G$4,$V106-4,0))</f>
        <v>0</v>
      </c>
      <c r="I106" s="205" t="str">
        <f ca="1">IF(ISERROR($V106),"",OFFSET('Smelter Look-up'!$H$4,$V106-4,0))</f>
        <v>Cheongju-si</v>
      </c>
      <c r="J106" s="205" t="str">
        <f ca="1">IF(ISERROR($V106),"",OFFSET('Smelter Look-up'!$I$4,$V106-4,0))</f>
        <v>Chungcheongbuk-do</v>
      </c>
      <c r="K106" s="149"/>
      <c r="L106" s="149"/>
      <c r="M106" s="149"/>
      <c r="N106" s="149"/>
      <c r="O106" s="149"/>
      <c r="P106" s="207"/>
      <c r="Q106" s="150"/>
      <c r="R106" s="148" t="str">
        <f ca="1">IF(ISERROR($V106),"",OFFSET('Smelter Look-up'!$C$4,$V106-4,0)&amp;"")</f>
        <v>Ecopro Materials Co., Ltd.</v>
      </c>
      <c r="S106" s="154" t="str">
        <f t="shared" ca="1" si="9"/>
        <v>KR</v>
      </c>
      <c r="T106" s="154" t="str">
        <f ca="1">IF(B106="","",IF(ISERROR(MATCH($J106,SorP!$B$1:$B$6261,0)),"",INDIRECT("'SorP'!$A$"&amp;MATCH($S106&amp;$J106,SorP!C:C,0))))</f>
        <v>KR-43</v>
      </c>
      <c r="U106" s="167"/>
      <c r="V106" s="168">
        <f>IF(C106="",NA(),MATCH($B106&amp;$C106,'Smelter Look-up'!$J:$J,0))</f>
        <v>519</v>
      </c>
      <c r="X106" s="169">
        <f t="shared" ca="1" si="8"/>
        <v>0</v>
      </c>
      <c r="AB106" s="312" t="str">
        <f t="shared" si="10"/>
        <v>Nickel</v>
      </c>
      <c r="AC106" s="169" t="str">
        <f t="shared" si="11"/>
        <v>Nickel</v>
      </c>
      <c r="AD106" s="169" t="str">
        <f t="shared" si="12"/>
        <v>Ecopro Materials Co., Ltd.</v>
      </c>
    </row>
    <row r="107" spans="1:30" s="169" customFormat="1" ht="114.75">
      <c r="A107" s="154" t="s">
        <v>18660</v>
      </c>
      <c r="B107" s="302" t="s">
        <v>18109</v>
      </c>
      <c r="C107" s="151" t="s">
        <v>19413</v>
      </c>
      <c r="D107" s="148"/>
      <c r="E107" s="148" t="str">
        <f ca="1">IF(ISERROR($V107),"",OFFSET('Smelter Look-up'!$D$4,$V107-4,0)&amp;"")</f>
        <v>CHINA</v>
      </c>
      <c r="F107" s="148" t="str">
        <f ca="1">IF(ISERROR($V107),"",OFFSET('Smelter Look-up'!$E$4,$V107-4,0))</f>
        <v>CID005237</v>
      </c>
      <c r="G107" s="148" t="str">
        <f ca="1">IF(C107=$X$4,"Enter smelter details",IF(ISERROR($V107),"",OFFSET('Smelter Look-up'!$F$4,$V107-4,0)))</f>
        <v>RMI</v>
      </c>
      <c r="H107" s="204">
        <f ca="1">IF(ISERROR($V107),"",OFFSET('Smelter Look-up'!$G$4,$V107-4,0))</f>
        <v>0</v>
      </c>
      <c r="I107" s="205" t="str">
        <f ca="1">IF(ISERROR($V107),"",OFFSET('Smelter Look-up'!$H$4,$V107-4,0))</f>
        <v>Longyan City</v>
      </c>
      <c r="J107" s="205" t="str">
        <f ca="1">IF(ISERROR($V107),"",OFFSET('Smelter Look-up'!$I$4,$V107-4,0))</f>
        <v>Fujian Sheng</v>
      </c>
      <c r="K107" s="149"/>
      <c r="L107" s="149"/>
      <c r="M107" s="149"/>
      <c r="N107" s="149"/>
      <c r="O107" s="149"/>
      <c r="P107" s="207"/>
      <c r="Q107" s="150"/>
      <c r="R107" s="148" t="str">
        <f ca="1">IF(ISERROR($V107),"",OFFSET('Smelter Look-up'!$C$4,$V107-4,0)&amp;"")</f>
        <v>Fujian Evergreen New Energy Technology Co., Ltd.</v>
      </c>
      <c r="S107" s="154" t="str">
        <f t="shared" ca="1" si="9"/>
        <v>CN</v>
      </c>
      <c r="T107" s="154" t="str">
        <f ca="1">IF(B107="","",IF(ISERROR(MATCH($J107,SorP!$B$1:$B$6261,0)),"",INDIRECT("'SorP'!$A$"&amp;MATCH($S107&amp;$J107,SorP!C:C,0))))</f>
        <v>CN-FJ</v>
      </c>
      <c r="U107" s="167"/>
      <c r="V107" s="168">
        <f>IF(C107="",NA(),MATCH($B107&amp;$C107,'Smelter Look-up'!$J:$J,0))</f>
        <v>525</v>
      </c>
      <c r="X107" s="169">
        <f t="shared" ca="1" si="8"/>
        <v>0</v>
      </c>
      <c r="AB107" s="312" t="str">
        <f t="shared" si="10"/>
        <v>Nickel</v>
      </c>
      <c r="AC107" s="169" t="str">
        <f t="shared" si="11"/>
        <v>Nickel</v>
      </c>
      <c r="AD107" s="169" t="str">
        <f t="shared" si="12"/>
        <v>Fujian Evergreen New Energy Technology Co., Ltd.</v>
      </c>
    </row>
    <row r="108" spans="1:30" s="169" customFormat="1" ht="127.5">
      <c r="A108" s="154" t="s">
        <v>18339</v>
      </c>
      <c r="B108" s="302" t="s">
        <v>18109</v>
      </c>
      <c r="C108" s="151" t="s">
        <v>11915</v>
      </c>
      <c r="D108" s="148"/>
      <c r="E108" s="148" t="str">
        <f ca="1">IF(ISERROR($V108),"",OFFSET('Smelter Look-up'!$D$4,$V108-4,0)&amp;"")</f>
        <v>CHINA</v>
      </c>
      <c r="F108" s="148" t="str">
        <f ca="1">IF(ISERROR($V108),"",OFFSET('Smelter Look-up'!$E$4,$V108-4,0))</f>
        <v>CID004728</v>
      </c>
      <c r="G108" s="148" t="str">
        <f ca="1">IF(C108=$X$4,"Enter smelter details",IF(ISERROR($V108),"",OFFSET('Smelter Look-up'!$F$4,$V108-4,0)))</f>
        <v>RMI</v>
      </c>
      <c r="H108" s="204">
        <f ca="1">IF(ISERROR($V108),"",OFFSET('Smelter Look-up'!$G$4,$V108-4,0))</f>
        <v>0</v>
      </c>
      <c r="I108" s="205" t="str">
        <f ca="1">IF(ISERROR($V108),"",OFFSET('Smelter Look-up'!$H$4,$V108-4,0))</f>
        <v>Qizhou City</v>
      </c>
      <c r="J108" s="205" t="str">
        <f ca="1">IF(ISERROR($V108),"",OFFSET('Smelter Look-up'!$I$4,$V108-4,0))</f>
        <v>Guangxi Zhuangzu Zizhiqu</v>
      </c>
      <c r="K108" s="149"/>
      <c r="L108" s="149"/>
      <c r="M108" s="149"/>
      <c r="N108" s="149"/>
      <c r="O108" s="149"/>
      <c r="P108" s="207"/>
      <c r="Q108" s="150"/>
      <c r="R108" s="148" t="str">
        <f ca="1">IF(ISERROR($V108),"",OFFSET('Smelter Look-up'!$C$4,$V108-4,0)&amp;"")</f>
        <v>Guangxi CNGR New Energy Science &amp; Technology Co., Ltd.</v>
      </c>
      <c r="S108" s="154" t="str">
        <f t="shared" ca="1" si="9"/>
        <v>CN</v>
      </c>
      <c r="T108" s="154" t="str">
        <f ca="1">IF(B108="","",IF(ISERROR(MATCH($J108,SorP!$B$1:$B$6261,0)),"",INDIRECT("'SorP'!$A$"&amp;MATCH($S108&amp;$J108,SorP!C:C,0))))</f>
        <v>CN-GX</v>
      </c>
      <c r="U108" s="167"/>
      <c r="V108" s="168">
        <f>IF(C108="",NA(),MATCH($B108&amp;$C108,'Smelter Look-up'!$J:$J,0))</f>
        <v>529</v>
      </c>
      <c r="X108" s="169">
        <f t="shared" ca="1" si="8"/>
        <v>0</v>
      </c>
      <c r="AB108" s="312" t="str">
        <f t="shared" si="10"/>
        <v>Nickel</v>
      </c>
      <c r="AC108" s="169" t="str">
        <f t="shared" si="11"/>
        <v>Nickel</v>
      </c>
      <c r="AD108" s="169" t="str">
        <f t="shared" si="12"/>
        <v>Guangxi CNGR New Energy Science &amp; Technology Co., Ltd.</v>
      </c>
    </row>
    <row r="109" spans="1:30" s="169" customFormat="1" ht="89.25">
      <c r="A109" s="154" t="s">
        <v>18340</v>
      </c>
      <c r="B109" s="302" t="s">
        <v>18109</v>
      </c>
      <c r="C109" s="151" t="s">
        <v>123</v>
      </c>
      <c r="D109" s="148"/>
      <c r="E109" s="148" t="str">
        <f ca="1">IF(ISERROR($V109),"",OFFSET('Smelter Look-up'!$D$4,$V109-4,0)&amp;"")</f>
        <v>CHINA</v>
      </c>
      <c r="F109" s="148" t="str">
        <f ca="1">IF(ISERROR($V109),"",OFFSET('Smelter Look-up'!$E$4,$V109-4,0))</f>
        <v>CID004395</v>
      </c>
      <c r="G109" s="148" t="str">
        <f ca="1">IF(C109=$X$4,"Enter smelter details",IF(ISERROR($V109),"",OFFSET('Smelter Look-up'!$F$4,$V109-4,0)))</f>
        <v>RMI</v>
      </c>
      <c r="H109" s="204">
        <f ca="1">IF(ISERROR($V109),"",OFFSET('Smelter Look-up'!$G$4,$V109-4,0))</f>
        <v>0</v>
      </c>
      <c r="I109" s="205" t="str">
        <f ca="1">IF(ISERROR($V109),"",OFFSET('Smelter Look-up'!$H$4,$V109-4,0))</f>
        <v>Yulin</v>
      </c>
      <c r="J109" s="205" t="str">
        <f ca="1">IF(ISERROR($V109),"",OFFSET('Smelter Look-up'!$I$4,$V109-4,0))</f>
        <v>Guangxi Zhuangzu Zizhiqu</v>
      </c>
      <c r="K109" s="149"/>
      <c r="L109" s="149"/>
      <c r="M109" s="149"/>
      <c r="N109" s="149"/>
      <c r="O109" s="149"/>
      <c r="P109" s="207"/>
      <c r="Q109" s="150"/>
      <c r="R109" s="148" t="str">
        <f ca="1">IF(ISERROR($V109),"",OFFSET('Smelter Look-up'!$C$4,$V109-4,0)&amp;"")</f>
        <v>Guangxi Yinyi Advanced Material Co., Ltd.</v>
      </c>
      <c r="S109" s="154" t="str">
        <f t="shared" ca="1" si="9"/>
        <v>CN</v>
      </c>
      <c r="T109" s="154" t="str">
        <f ca="1">IF(B109="","",IF(ISERROR(MATCH($J109,SorP!$B$1:$B$6261,0)),"",INDIRECT("'SorP'!$A$"&amp;MATCH($S109&amp;$J109,SorP!C:C,0))))</f>
        <v>CN-GX</v>
      </c>
      <c r="U109" s="167"/>
      <c r="V109" s="168">
        <f>IF(C109="",NA(),MATCH($B109&amp;$C109,'Smelter Look-up'!$J:$J,0))</f>
        <v>530</v>
      </c>
      <c r="X109" s="169">
        <f t="shared" ca="1" si="8"/>
        <v>0</v>
      </c>
      <c r="AB109" s="312" t="str">
        <f t="shared" si="10"/>
        <v>Nickel</v>
      </c>
      <c r="AC109" s="169" t="str">
        <f t="shared" si="11"/>
        <v>Nickel</v>
      </c>
      <c r="AD109" s="169" t="str">
        <f t="shared" si="12"/>
        <v>Guangxi Yinyi Advanced Material Co., Ltd.</v>
      </c>
    </row>
    <row r="110" spans="1:30" s="169" customFormat="1" ht="153">
      <c r="A110" s="154" t="s">
        <v>18341</v>
      </c>
      <c r="B110" s="302" t="s">
        <v>18109</v>
      </c>
      <c r="C110" s="151" t="s">
        <v>127</v>
      </c>
      <c r="D110" s="148"/>
      <c r="E110" s="148" t="str">
        <f ca="1">IF(ISERROR($V110),"",OFFSET('Smelter Look-up'!$D$4,$V110-4,0)&amp;"")</f>
        <v>CHINA</v>
      </c>
      <c r="F110" s="148" t="str">
        <f ca="1">IF(ISERROR($V110),"",OFFSET('Smelter Look-up'!$E$4,$V110-4,0))</f>
        <v>CID005061</v>
      </c>
      <c r="G110" s="148" t="str">
        <f ca="1">IF(C110=$X$4,"Enter smelter details",IF(ISERROR($V110),"",OFFSET('Smelter Look-up'!$F$4,$V110-4,0)))</f>
        <v>RMI</v>
      </c>
      <c r="H110" s="204">
        <f ca="1">IF(ISERROR($V110),"",OFFSET('Smelter Look-up'!$G$4,$V110-4,0))</f>
        <v>0</v>
      </c>
      <c r="I110" s="205" t="str">
        <f ca="1">IF(ISERROR($V110),"",OFFSET('Smelter Look-up'!$H$4,$V110-4,0))</f>
        <v>Tongren</v>
      </c>
      <c r="J110" s="205" t="str">
        <f ca="1">IF(ISERROR($V110),"",OFFSET('Smelter Look-up'!$I$4,$V110-4,0))</f>
        <v>Guizhou Sheng</v>
      </c>
      <c r="K110" s="149"/>
      <c r="L110" s="149"/>
      <c r="M110" s="149"/>
      <c r="N110" s="149"/>
      <c r="O110" s="149"/>
      <c r="P110" s="207"/>
      <c r="Q110" s="150"/>
      <c r="R110" s="148" t="str">
        <f ca="1">IF(ISERROR($V110),"",OFFSET('Smelter Look-up'!$C$4,$V110-4,0)&amp;"")</f>
        <v>Guizhou CNGR Resource Recycling Industry Development Co., Ltd.</v>
      </c>
      <c r="S110" s="154" t="str">
        <f t="shared" ca="1" si="9"/>
        <v>CN</v>
      </c>
      <c r="T110" s="154" t="str">
        <f ca="1">IF(B110="","",IF(ISERROR(MATCH($J110,SorP!$B$1:$B$6261,0)),"",INDIRECT("'SorP'!$A$"&amp;MATCH($S110&amp;$J110,SorP!C:C,0))))</f>
        <v>CN-GZ</v>
      </c>
      <c r="U110" s="167"/>
      <c r="V110" s="168">
        <f>IF(C110="",NA(),MATCH($B110&amp;$C110,'Smelter Look-up'!$J:$J,0))</f>
        <v>531</v>
      </c>
      <c r="X110" s="169">
        <f t="shared" ca="1" si="8"/>
        <v>0</v>
      </c>
      <c r="AB110" s="312" t="str">
        <f t="shared" si="10"/>
        <v>Nickel</v>
      </c>
      <c r="AC110" s="169" t="str">
        <f t="shared" si="11"/>
        <v>Nickel</v>
      </c>
      <c r="AD110" s="169" t="str">
        <f t="shared" si="12"/>
        <v>Guizhou CNGR Resource Recycling Industry Development Co., Ltd.</v>
      </c>
    </row>
    <row r="111" spans="1:30" s="169" customFormat="1" ht="89.25">
      <c r="A111" s="154" t="s">
        <v>18343</v>
      </c>
      <c r="B111" s="302" t="s">
        <v>18109</v>
      </c>
      <c r="C111" s="151" t="s">
        <v>132</v>
      </c>
      <c r="D111" s="148"/>
      <c r="E111" s="148" t="str">
        <f ca="1">IF(ISERROR($V111),"",OFFSET('Smelter Look-up'!$D$4,$V111-4,0)&amp;"")</f>
        <v>JAPAN</v>
      </c>
      <c r="F111" s="148" t="str">
        <f ca="1">IF(ISERROR($V111),"",OFFSET('Smelter Look-up'!$E$4,$V111-4,0))</f>
        <v>CID003882</v>
      </c>
      <c r="G111" s="148" t="str">
        <f ca="1">IF(C111=$X$4,"Enter smelter details",IF(ISERROR($V111),"",OFFSET('Smelter Look-up'!$F$4,$V111-4,0)))</f>
        <v>RMI</v>
      </c>
      <c r="H111" s="204">
        <f ca="1">IF(ISERROR($V111),"",OFFSET('Smelter Look-up'!$G$4,$V111-4,0))</f>
        <v>0</v>
      </c>
      <c r="I111" s="205" t="str">
        <f ca="1">IF(ISERROR($V111),"",OFFSET('Smelter Look-up'!$H$4,$V111-4,0))</f>
        <v>Kako-gun</v>
      </c>
      <c r="J111" s="205" t="str">
        <f ca="1">IF(ISERROR($V111),"",OFFSET('Smelter Look-up'!$I$4,$V111-4,0))</f>
        <v>Hyôgo</v>
      </c>
      <c r="K111" s="149"/>
      <c r="L111" s="149"/>
      <c r="M111" s="149"/>
      <c r="N111" s="149"/>
      <c r="O111" s="149"/>
      <c r="P111" s="207"/>
      <c r="Q111" s="150"/>
      <c r="R111" s="148" t="str">
        <f ca="1">IF(ISERROR($V111),"",OFFSET('Smelter Look-up'!$C$4,$V111-4,0)&amp;"")</f>
        <v>Harima Refinery, Sumitomo Metal Mining</v>
      </c>
      <c r="S111" s="154" t="str">
        <f t="shared" ca="1" si="9"/>
        <v>JP</v>
      </c>
      <c r="T111" s="154" t="str">
        <f ca="1">IF(B111="","",IF(ISERROR(MATCH($J111,SorP!$B$1:$B$6261,0)),"",INDIRECT("'SorP'!$A$"&amp;MATCH($S111&amp;$J111,SorP!C:C,0))))</f>
        <v>JP-28</v>
      </c>
      <c r="U111" s="167"/>
      <c r="V111" s="168">
        <f>IF(C111="",NA(),MATCH($B111&amp;$C111,'Smelter Look-up'!$J:$J,0))</f>
        <v>534</v>
      </c>
      <c r="X111" s="169">
        <f t="shared" ca="1" si="8"/>
        <v>0</v>
      </c>
      <c r="AB111" s="312" t="str">
        <f t="shared" si="10"/>
        <v>Nickel</v>
      </c>
      <c r="AC111" s="169" t="str">
        <f t="shared" si="11"/>
        <v>Nickel</v>
      </c>
      <c r="AD111" s="169" t="str">
        <f t="shared" si="12"/>
        <v>Harima Refinery, Sumitomo Metal Mining</v>
      </c>
    </row>
    <row r="112" spans="1:30" s="169" customFormat="1" ht="102">
      <c r="A112" s="154" t="s">
        <v>18344</v>
      </c>
      <c r="B112" s="302" t="s">
        <v>18109</v>
      </c>
      <c r="C112" s="151" t="s">
        <v>140</v>
      </c>
      <c r="D112" s="148"/>
      <c r="E112" s="148" t="str">
        <f ca="1">IF(ISERROR($V112),"",OFFSET('Smelter Look-up'!$D$4,$V112-4,0)&amp;"")</f>
        <v>CHINA</v>
      </c>
      <c r="F112" s="148" t="str">
        <f ca="1">IF(ISERROR($V112),"",OFFSET('Smelter Look-up'!$E$4,$V112-4,0))</f>
        <v>CID003975</v>
      </c>
      <c r="G112" s="148" t="str">
        <f ca="1">IF(C112=$X$4,"Enter smelter details",IF(ISERROR($V112),"",OFFSET('Smelter Look-up'!$F$4,$V112-4,0)))</f>
        <v>RMI</v>
      </c>
      <c r="H112" s="204">
        <f ca="1">IF(ISERROR($V112),"",OFFSET('Smelter Look-up'!$G$4,$V112-4,0))</f>
        <v>0</v>
      </c>
      <c r="I112" s="205" t="str">
        <f ca="1">IF(ISERROR($V112),"",OFFSET('Smelter Look-up'!$H$4,$V112-4,0))</f>
        <v>Changsha</v>
      </c>
      <c r="J112" s="205" t="str">
        <f ca="1">IF(ISERROR($V112),"",OFFSET('Smelter Look-up'!$I$4,$V112-4,0))</f>
        <v>Hunan Sheng</v>
      </c>
      <c r="K112" s="149"/>
      <c r="L112" s="149"/>
      <c r="M112" s="149"/>
      <c r="N112" s="149"/>
      <c r="O112" s="149"/>
      <c r="P112" s="207"/>
      <c r="Q112" s="150"/>
      <c r="R112" s="148" t="str">
        <f ca="1">IF(ISERROR($V112),"",OFFSET('Smelter Look-up'!$C$4,$V112-4,0)&amp;"")</f>
        <v>Hunan Brunp Recycling Technology Co., Ltd.</v>
      </c>
      <c r="S112" s="154" t="str">
        <f t="shared" ca="1" si="9"/>
        <v>CN</v>
      </c>
      <c r="T112" s="154" t="str">
        <f ca="1">IF(B112="","",IF(ISERROR(MATCH($J112,SorP!$B$1:$B$6261,0)),"",INDIRECT("'SorP'!$A$"&amp;MATCH($S112&amp;$J112,SorP!C:C,0))))</f>
        <v>CN-HN</v>
      </c>
      <c r="U112" s="167"/>
      <c r="V112" s="168">
        <f>IF(C112="",NA(),MATCH($B112&amp;$C112,'Smelter Look-up'!$J:$J,0))</f>
        <v>535</v>
      </c>
      <c r="X112" s="169">
        <f t="shared" ca="1" si="8"/>
        <v>0</v>
      </c>
      <c r="AB112" s="312" t="str">
        <f t="shared" si="10"/>
        <v>Nickel</v>
      </c>
      <c r="AC112" s="169" t="str">
        <f t="shared" si="11"/>
        <v>Nickel</v>
      </c>
      <c r="AD112" s="169" t="str">
        <f t="shared" si="12"/>
        <v>Hunan Brunp Recycling Technology Co., Ltd.</v>
      </c>
    </row>
    <row r="113" spans="1:30" s="169" customFormat="1" ht="127.5">
      <c r="A113" s="154" t="s">
        <v>18345</v>
      </c>
      <c r="B113" s="302" t="s">
        <v>18109</v>
      </c>
      <c r="C113" s="151" t="s">
        <v>144</v>
      </c>
      <c r="D113" s="148"/>
      <c r="E113" s="148" t="str">
        <f ca="1">IF(ISERROR($V113),"",OFFSET('Smelter Look-up'!$D$4,$V113-4,0)&amp;"")</f>
        <v>CHINA</v>
      </c>
      <c r="F113" s="148" t="str">
        <f ca="1">IF(ISERROR($V113),"",OFFSET('Smelter Look-up'!$E$4,$V113-4,0))</f>
        <v>CID005175</v>
      </c>
      <c r="G113" s="148" t="str">
        <f ca="1">IF(C113=$X$4,"Enter smelter details",IF(ISERROR($V113),"",OFFSET('Smelter Look-up'!$F$4,$V113-4,0)))</f>
        <v>RMI</v>
      </c>
      <c r="H113" s="204">
        <f ca="1">IF(ISERROR($V113),"",OFFSET('Smelter Look-up'!$G$4,$V113-4,0))</f>
        <v>0</v>
      </c>
      <c r="I113" s="205" t="str">
        <f ca="1">IF(ISERROR($V113),"",OFFSET('Smelter Look-up'!$H$4,$V113-4,0))</f>
        <v>Changsha</v>
      </c>
      <c r="J113" s="205" t="str">
        <f ca="1">IF(ISERROR($V113),"",OFFSET('Smelter Look-up'!$I$4,$V113-4,0))</f>
        <v>Hunan Sheng</v>
      </c>
      <c r="K113" s="149"/>
      <c r="L113" s="149"/>
      <c r="M113" s="149"/>
      <c r="N113" s="149"/>
      <c r="O113" s="149"/>
      <c r="P113" s="207"/>
      <c r="Q113" s="150"/>
      <c r="R113" s="148" t="str">
        <f ca="1">IF(ISERROR($V113),"",OFFSET('Smelter Look-up'!$C$4,$V113-4,0)&amp;"")</f>
        <v>Hunan CNGR New Energy Science &amp; Technology Co., Ltd.</v>
      </c>
      <c r="S113" s="154" t="str">
        <f t="shared" ca="1" si="9"/>
        <v>CN</v>
      </c>
      <c r="T113" s="154" t="str">
        <f ca="1">IF(B113="","",IF(ISERROR(MATCH($J113,SorP!$B$1:$B$6261,0)),"",INDIRECT("'SorP'!$A$"&amp;MATCH($S113&amp;$J113,SorP!C:C,0))))</f>
        <v>CN-HN</v>
      </c>
      <c r="U113" s="167"/>
      <c r="V113" s="168">
        <f>IF(C113="",NA(),MATCH($B113&amp;$C113,'Smelter Look-up'!$J:$J,0))</f>
        <v>536</v>
      </c>
      <c r="X113" s="169">
        <f t="shared" ca="1" si="8"/>
        <v>0</v>
      </c>
      <c r="AB113" s="312" t="str">
        <f t="shared" si="10"/>
        <v>Nickel</v>
      </c>
      <c r="AC113" s="169" t="str">
        <f t="shared" si="11"/>
        <v>Nickel</v>
      </c>
      <c r="AD113" s="169" t="str">
        <f t="shared" si="12"/>
        <v>Hunan CNGR New Energy Science &amp; Technology Co., Ltd.</v>
      </c>
    </row>
    <row r="114" spans="1:30" s="169" customFormat="1" ht="51">
      <c r="A114" s="154" t="s">
        <v>18349</v>
      </c>
      <c r="B114" s="302" t="s">
        <v>18109</v>
      </c>
      <c r="C114" s="151" t="s">
        <v>19489</v>
      </c>
      <c r="D114" s="148"/>
      <c r="E114" s="148" t="str">
        <f ca="1">IF(ISERROR($V114),"",OFFSET('Smelter Look-up'!$D$4,$V114-4,0)&amp;"")</f>
        <v>UNITED KINGDOM OF GREAT BRITAIN AND NORTHERN IRELAND</v>
      </c>
      <c r="F114" s="148" t="str">
        <f ca="1">IF(ISERROR($V114),"",OFFSET('Smelter Look-up'!$E$4,$V114-4,0))</f>
        <v>CID004618</v>
      </c>
      <c r="G114" s="148" t="str">
        <f ca="1">IF(C114=$X$4,"Enter smelter details",IF(ISERROR($V114),"",OFFSET('Smelter Look-up'!$F$4,$V114-4,0)))</f>
        <v>RMI</v>
      </c>
      <c r="H114" s="204">
        <f ca="1">IF(ISERROR($V114),"",OFFSET('Smelter Look-up'!$G$4,$V114-4,0))</f>
        <v>0</v>
      </c>
      <c r="I114" s="205" t="str">
        <f ca="1">IF(ISERROR($V114),"",OFFSET('Smelter Look-up'!$H$4,$V114-4,0))</f>
        <v>Widnes</v>
      </c>
      <c r="J114" s="205" t="str">
        <f ca="1">IF(ISERROR($V114),"",OFFSET('Smelter Look-up'!$I$4,$V114-4,0))</f>
        <v>Cheshire West and Chester</v>
      </c>
      <c r="K114" s="149"/>
      <c r="L114" s="149"/>
      <c r="M114" s="149"/>
      <c r="N114" s="149"/>
      <c r="O114" s="149"/>
      <c r="P114" s="207"/>
      <c r="Q114" s="150"/>
      <c r="R114" s="148" t="str">
        <f ca="1">IF(ISERROR($V114),"",OFFSET('Smelter Look-up'!$C$4,$V114-4,0)&amp;"")</f>
        <v>ICoNiChem Widnes Ltd</v>
      </c>
      <c r="S114" s="154" t="str">
        <f t="shared" ca="1" si="9"/>
        <v>GB</v>
      </c>
      <c r="T114" s="154" t="str">
        <f ca="1">IF(B114="","",IF(ISERROR(MATCH($J114,SorP!$B$1:$B$6261,0)),"",INDIRECT("'SorP'!$A$"&amp;MATCH($S114&amp;$J114,SorP!C:C,0))))</f>
        <v>GB-CHW</v>
      </c>
      <c r="U114" s="167"/>
      <c r="V114" s="168">
        <f>IF(C114="",NA(),MATCH($B114&amp;$C114,'Smelter Look-up'!$J:$J,0))</f>
        <v>539</v>
      </c>
      <c r="X114" s="169">
        <f t="shared" ca="1" si="8"/>
        <v>0</v>
      </c>
      <c r="AB114" s="312" t="str">
        <f t="shared" si="10"/>
        <v>Nickel</v>
      </c>
      <c r="AC114" s="169" t="str">
        <f t="shared" si="11"/>
        <v>Nickel</v>
      </c>
      <c r="AD114" s="169" t="str">
        <f t="shared" si="12"/>
        <v>ICoNiChem Widnes Ltd</v>
      </c>
    </row>
    <row r="115" spans="1:30" s="169" customFormat="1" ht="102">
      <c r="A115" s="154" t="s">
        <v>18350</v>
      </c>
      <c r="B115" s="302" t="s">
        <v>18109</v>
      </c>
      <c r="C115" s="151" t="s">
        <v>18159</v>
      </c>
      <c r="D115" s="148"/>
      <c r="E115" s="148" t="str">
        <f ca="1">IF(ISERROR($V115),"",OFFSET('Smelter Look-up'!$D$4,$V115-4,0)&amp;"")</f>
        <v>SOUTH AFRICA</v>
      </c>
      <c r="F115" s="148" t="str">
        <f ca="1">IF(ISERROR($V115),"",OFFSET('Smelter Look-up'!$E$4,$V115-4,0))</f>
        <v>CID004606</v>
      </c>
      <c r="G115" s="148" t="str">
        <f ca="1">IF(C115=$X$4,"Enter smelter details",IF(ISERROR($V115),"",OFFSET('Smelter Look-up'!$F$4,$V115-4,0)))</f>
        <v>RMI</v>
      </c>
      <c r="H115" s="204">
        <f ca="1">IF(ISERROR($V115),"",OFFSET('Smelter Look-up'!$G$4,$V115-4,0))</f>
        <v>0</v>
      </c>
      <c r="I115" s="205" t="str">
        <f ca="1">IF(ISERROR($V115),"",OFFSET('Smelter Look-up'!$H$4,$V115-4,0))</f>
        <v>Springs</v>
      </c>
      <c r="J115" s="205" t="str">
        <f ca="1">IF(ISERROR($V115),"",OFFSET('Smelter Look-up'!$I$4,$V115-4,0))</f>
        <v>Gauteng</v>
      </c>
      <c r="K115" s="149"/>
      <c r="L115" s="149"/>
      <c r="M115" s="149"/>
      <c r="N115" s="149"/>
      <c r="O115" s="149"/>
      <c r="P115" s="207"/>
      <c r="Q115" s="150"/>
      <c r="R115" s="148" t="str">
        <f ca="1">IF(ISERROR($V115),"",OFFSET('Smelter Look-up'!$C$4,$V115-4,0)&amp;"")</f>
        <v>Impala Platinum - Base Metal Refinery (BMR)</v>
      </c>
      <c r="S115" s="154" t="str">
        <f t="shared" ca="1" si="9"/>
        <v>ZA</v>
      </c>
      <c r="T115" s="154" t="str">
        <f ca="1">IF(B115="","",IF(ISERROR(MATCH($J115,SorP!$B$1:$B$6261,0)),"",INDIRECT("'SorP'!$A$"&amp;MATCH($S115&amp;$J115,SorP!C:C,0))))</f>
        <v>ZA-GP</v>
      </c>
      <c r="U115" s="167"/>
      <c r="V115" s="168">
        <f>IF(C115="",NA(),MATCH($B115&amp;$C115,'Smelter Look-up'!$J:$J,0))</f>
        <v>540</v>
      </c>
      <c r="X115" s="169">
        <f t="shared" ca="1" si="8"/>
        <v>0</v>
      </c>
      <c r="AB115" s="312" t="str">
        <f t="shared" si="10"/>
        <v>Nickel</v>
      </c>
      <c r="AC115" s="169" t="str">
        <f t="shared" si="11"/>
        <v>Nickel</v>
      </c>
      <c r="AD115" s="169" t="str">
        <f t="shared" si="12"/>
        <v>Impala Platinum - Base Metal Refinery (BMR)</v>
      </c>
    </row>
    <row r="116" spans="1:30" s="169" customFormat="1" ht="76.5">
      <c r="A116" s="154" t="s">
        <v>18351</v>
      </c>
      <c r="B116" s="302" t="s">
        <v>18109</v>
      </c>
      <c r="C116" s="151" t="s">
        <v>18161</v>
      </c>
      <c r="D116" s="148"/>
      <c r="E116" s="148" t="str">
        <f ca="1">IF(ISERROR($V116),"",OFFSET('Smelter Look-up'!$D$4,$V116-4,0)&amp;"")</f>
        <v>SOUTH AFRICA</v>
      </c>
      <c r="F116" s="148" t="str">
        <f ca="1">IF(ISERROR($V116),"",OFFSET('Smelter Look-up'!$E$4,$V116-4,0))</f>
        <v>CID004612</v>
      </c>
      <c r="G116" s="148" t="str">
        <f ca="1">IF(C116=$X$4,"Enter smelter details",IF(ISERROR($V116),"",OFFSET('Smelter Look-up'!$F$4,$V116-4,0)))</f>
        <v>RMI</v>
      </c>
      <c r="H116" s="204">
        <f ca="1">IF(ISERROR($V116),"",OFFSET('Smelter Look-up'!$G$4,$V116-4,0))</f>
        <v>0</v>
      </c>
      <c r="I116" s="205" t="str">
        <f ca="1">IF(ISERROR($V116),"",OFFSET('Smelter Look-up'!$H$4,$V116-4,0))</f>
        <v>Rustenburg</v>
      </c>
      <c r="J116" s="205" t="str">
        <f ca="1">IF(ISERROR($V116),"",OFFSET('Smelter Look-up'!$I$4,$V116-4,0))</f>
        <v>North-West</v>
      </c>
      <c r="K116" s="149"/>
      <c r="L116" s="149"/>
      <c r="M116" s="149"/>
      <c r="N116" s="149"/>
      <c r="O116" s="149"/>
      <c r="P116" s="207"/>
      <c r="Q116" s="150"/>
      <c r="R116" s="148" t="str">
        <f ca="1">IF(ISERROR($V116),"",OFFSET('Smelter Look-up'!$C$4,$V116-4,0)&amp;"")</f>
        <v>Impala Platinum - Rustenburg Smelter</v>
      </c>
      <c r="S116" s="154" t="str">
        <f t="shared" ca="1" si="9"/>
        <v>ZA</v>
      </c>
      <c r="T116" s="154" t="str">
        <f ca="1">IF(B116="","",IF(ISERROR(MATCH($J116,SorP!$B$1:$B$6261,0)),"",INDIRECT("'SorP'!$A$"&amp;MATCH($S116&amp;$J116,SorP!C:C,0))))</f>
        <v>ZA-NW</v>
      </c>
      <c r="U116" s="167"/>
      <c r="V116" s="168">
        <f>IF(C116="",NA(),MATCH($B116&amp;$C116,'Smelter Look-up'!$J:$J,0))</f>
        <v>541</v>
      </c>
      <c r="X116" s="169">
        <f t="shared" ca="1" si="8"/>
        <v>0</v>
      </c>
      <c r="AB116" s="312" t="str">
        <f t="shared" si="10"/>
        <v>Nickel</v>
      </c>
      <c r="AC116" s="169" t="str">
        <f t="shared" si="11"/>
        <v>Nickel</v>
      </c>
      <c r="AD116" s="169" t="str">
        <f t="shared" si="12"/>
        <v>Impala Platinum - Rustenburg Smelter</v>
      </c>
    </row>
    <row r="117" spans="1:30" s="169" customFormat="1" ht="114.75">
      <c r="A117" s="154" t="s">
        <v>18352</v>
      </c>
      <c r="B117" s="302" t="s">
        <v>18109</v>
      </c>
      <c r="C117" s="151" t="s">
        <v>11925</v>
      </c>
      <c r="D117" s="148"/>
      <c r="E117" s="148" t="str">
        <f ca="1">IF(ISERROR($V117),"",OFFSET('Smelter Look-up'!$D$4,$V117-4,0)&amp;"")</f>
        <v>CHINA</v>
      </c>
      <c r="F117" s="148" t="str">
        <f ca="1">IF(ISERROR($V117),"",OFFSET('Smelter Look-up'!$E$4,$V117-4,0))</f>
        <v>CID004708</v>
      </c>
      <c r="G117" s="148" t="str">
        <f ca="1">IF(C117=$X$4,"Enter smelter details",IF(ISERROR($V117),"",OFFSET('Smelter Look-up'!$F$4,$V117-4,0)))</f>
        <v>RMI</v>
      </c>
      <c r="H117" s="204">
        <f ca="1">IF(ISERROR($V117),"",OFFSET('Smelter Look-up'!$G$4,$V117-4,0))</f>
        <v>0</v>
      </c>
      <c r="I117" s="205" t="str">
        <f ca="1">IF(ISERROR($V117),"",OFFSET('Smelter Look-up'!$H$4,$V117-4,0))</f>
        <v>Jiangmen</v>
      </c>
      <c r="J117" s="205" t="str">
        <f ca="1">IF(ISERROR($V117),"",OFFSET('Smelter Look-up'!$I$4,$V117-4,0))</f>
        <v>Guangdong Sheng</v>
      </c>
      <c r="K117" s="149"/>
      <c r="L117" s="149"/>
      <c r="M117" s="149"/>
      <c r="N117" s="149"/>
      <c r="O117" s="149"/>
      <c r="P117" s="207"/>
      <c r="Q117" s="150"/>
      <c r="R117" s="148" t="str">
        <f ca="1">IF(ISERROR($V117),"",OFFSET('Smelter Look-up'!$C$4,$V117-4,0)&amp;"")</f>
        <v>Jiangmen Chancsun Umicore Industry Co.,Ltd</v>
      </c>
      <c r="S117" s="154" t="str">
        <f t="shared" ca="1" si="9"/>
        <v>CN</v>
      </c>
      <c r="T117" s="154" t="str">
        <f ca="1">IF(B117="","",IF(ISERROR(MATCH($J117,SorP!$B$1:$B$6261,0)),"",INDIRECT("'SorP'!$A$"&amp;MATCH($S117&amp;$J117,SorP!C:C,0))))</f>
        <v>CN-GD</v>
      </c>
      <c r="U117" s="167"/>
      <c r="V117" s="168">
        <f>IF(C117="",NA(),MATCH($B117&amp;$C117,'Smelter Look-up'!$J:$J,0))</f>
        <v>546</v>
      </c>
      <c r="X117" s="169">
        <f t="shared" ca="1" si="8"/>
        <v>0</v>
      </c>
      <c r="AB117" s="312" t="str">
        <f t="shared" si="10"/>
        <v>Nickel</v>
      </c>
      <c r="AC117" s="169" t="str">
        <f t="shared" si="11"/>
        <v>Nickel</v>
      </c>
      <c r="AD117" s="169" t="str">
        <f t="shared" si="12"/>
        <v>Jiangmen Chancsun Umicore Industry Co.,Ltd</v>
      </c>
    </row>
    <row r="118" spans="1:30" s="169" customFormat="1" ht="89.25">
      <c r="A118" s="154" t="s">
        <v>18353</v>
      </c>
      <c r="B118" s="302" t="s">
        <v>18109</v>
      </c>
      <c r="C118" s="151" t="s">
        <v>11800</v>
      </c>
      <c r="D118" s="148"/>
      <c r="E118" s="148" t="str">
        <f ca="1">IF(ISERROR($V118),"",OFFSET('Smelter Look-up'!$D$4,$V118-4,0)&amp;"")</f>
        <v>CHINA</v>
      </c>
      <c r="F118" s="148" t="str">
        <f ca="1">IF(ISERROR($V118),"",OFFSET('Smelter Look-up'!$E$4,$V118-4,0))</f>
        <v>CID004398</v>
      </c>
      <c r="G118" s="148" t="str">
        <f ca="1">IF(C118=$X$4,"Enter smelter details",IF(ISERROR($V118),"",OFFSET('Smelter Look-up'!$F$4,$V118-4,0)))</f>
        <v>RMI</v>
      </c>
      <c r="H118" s="204">
        <f ca="1">IF(ISERROR($V118),"",OFFSET('Smelter Look-up'!$G$4,$V118-4,0))</f>
        <v>0</v>
      </c>
      <c r="I118" s="205" t="str">
        <f ca="1">IF(ISERROR($V118),"",OFFSET('Smelter Look-up'!$H$4,$V118-4,0))</f>
        <v>Ganzhou City</v>
      </c>
      <c r="J118" s="205" t="str">
        <f ca="1">IF(ISERROR($V118),"",OFFSET('Smelter Look-up'!$I$4,$V118-4,0))</f>
        <v>Jiangxi Sheng</v>
      </c>
      <c r="K118" s="149"/>
      <c r="L118" s="149"/>
      <c r="M118" s="149"/>
      <c r="N118" s="149"/>
      <c r="O118" s="149"/>
      <c r="P118" s="207"/>
      <c r="Q118" s="150"/>
      <c r="R118" s="148" t="str">
        <f ca="1">IF(ISERROR($V118),"",OFFSET('Smelter Look-up'!$C$4,$V118-4,0)&amp;"")</f>
        <v>Jiangxi Miracle Golden Tiger Cobalt Co. Ltd.</v>
      </c>
      <c r="S118" s="154" t="str">
        <f t="shared" ca="1" si="9"/>
        <v>CN</v>
      </c>
      <c r="T118" s="154" t="str">
        <f ca="1">IF(B118="","",IF(ISERROR(MATCH($J118,SorP!$B$1:$B$6261,0)),"",INDIRECT("'SorP'!$A$"&amp;MATCH($S118&amp;$J118,SorP!C:C,0))))</f>
        <v>CN-JX</v>
      </c>
      <c r="U118" s="167"/>
      <c r="V118" s="168">
        <f>IF(C118="",NA(),MATCH($B118&amp;$C118,'Smelter Look-up'!$J:$J,0))</f>
        <v>547</v>
      </c>
      <c r="X118" s="169">
        <f t="shared" ca="1" si="8"/>
        <v>0</v>
      </c>
      <c r="AB118" s="312" t="str">
        <f t="shared" si="10"/>
        <v>Nickel</v>
      </c>
      <c r="AC118" s="169" t="str">
        <f t="shared" si="11"/>
        <v>Nickel</v>
      </c>
      <c r="AD118" s="169" t="str">
        <f t="shared" si="12"/>
        <v>Jiangxi Miracle Golden Tiger Cobalt Co. Ltd.</v>
      </c>
    </row>
    <row r="119" spans="1:30" s="169" customFormat="1" ht="102">
      <c r="A119" s="154" t="s">
        <v>18354</v>
      </c>
      <c r="B119" s="302" t="s">
        <v>18109</v>
      </c>
      <c r="C119" s="151" t="s">
        <v>11928</v>
      </c>
      <c r="D119" s="148"/>
      <c r="E119" s="148" t="str">
        <f ca="1">IF(ISERROR($V119),"",OFFSET('Smelter Look-up'!$D$4,$V119-4,0)&amp;"")</f>
        <v>CHINA</v>
      </c>
      <c r="F119" s="148" t="str">
        <f ca="1">IF(ISERROR($V119),"",OFFSET('Smelter Look-up'!$E$4,$V119-4,0))</f>
        <v>CID004566</v>
      </c>
      <c r="G119" s="148" t="str">
        <f ca="1">IF(C119=$X$4,"Enter smelter details",IF(ISERROR($V119),"",OFFSET('Smelter Look-up'!$F$4,$V119-4,0)))</f>
        <v>RMI</v>
      </c>
      <c r="H119" s="204">
        <f ca="1">IF(ISERROR($V119),"",OFFSET('Smelter Look-up'!$G$4,$V119-4,0))</f>
        <v>0</v>
      </c>
      <c r="I119" s="205" t="str">
        <f ca="1">IF(ISERROR($V119),"",OFFSET('Smelter Look-up'!$H$4,$V119-4,0))</f>
        <v>Yichun</v>
      </c>
      <c r="J119" s="205" t="str">
        <f ca="1">IF(ISERROR($V119),"",OFFSET('Smelter Look-up'!$I$4,$V119-4,0))</f>
        <v>Jiangxi Sheng</v>
      </c>
      <c r="K119" s="149"/>
      <c r="L119" s="149"/>
      <c r="M119" s="149"/>
      <c r="N119" s="149"/>
      <c r="O119" s="149"/>
      <c r="P119" s="207"/>
      <c r="Q119" s="150"/>
      <c r="R119" s="148" t="str">
        <f ca="1">IF(ISERROR($V119),"",OFFSET('Smelter Look-up'!$C$4,$V119-4,0)&amp;"")</f>
        <v>Jiangxi Ruida New Energy Technology Co., Ltd.</v>
      </c>
      <c r="S119" s="154" t="str">
        <f t="shared" ca="1" si="9"/>
        <v>CN</v>
      </c>
      <c r="T119" s="154" t="str">
        <f ca="1">IF(B119="","",IF(ISERROR(MATCH($J119,SorP!$B$1:$B$6261,0)),"",INDIRECT("'SorP'!$A$"&amp;MATCH($S119&amp;$J119,SorP!C:C,0))))</f>
        <v>CN-JX</v>
      </c>
      <c r="U119" s="167"/>
      <c r="V119" s="168">
        <f>IF(C119="",NA(),MATCH($B119&amp;$C119,'Smelter Look-up'!$J:$J,0))</f>
        <v>550</v>
      </c>
      <c r="X119" s="169">
        <f t="shared" ca="1" si="8"/>
        <v>0</v>
      </c>
      <c r="AB119" s="312" t="str">
        <f t="shared" si="10"/>
        <v>Nickel</v>
      </c>
      <c r="AC119" s="169" t="str">
        <f t="shared" si="11"/>
        <v>Nickel</v>
      </c>
      <c r="AD119" s="169" t="str">
        <f t="shared" si="12"/>
        <v>Jiangxi Ruida New Energy Technology Co., Ltd.</v>
      </c>
    </row>
    <row r="120" spans="1:30" s="169" customFormat="1" ht="114.75">
      <c r="A120" s="154" t="s">
        <v>19492</v>
      </c>
      <c r="B120" s="302" t="s">
        <v>18109</v>
      </c>
      <c r="C120" s="151" t="s">
        <v>19491</v>
      </c>
      <c r="D120" s="148"/>
      <c r="E120" s="148" t="str">
        <f ca="1">IF(ISERROR($V120),"",OFFSET('Smelter Look-up'!$D$4,$V120-4,0)&amp;"")</f>
        <v>KOREA, REPUBLIC OF</v>
      </c>
      <c r="F120" s="148" t="str">
        <f ca="1">IF(ISERROR($V120),"",OFFSET('Smelter Look-up'!$E$4,$V120-4,0))</f>
        <v>CID004513</v>
      </c>
      <c r="G120" s="148" t="str">
        <f ca="1">IF(C120=$X$4,"Enter smelter details",IF(ISERROR($V120),"",OFFSET('Smelter Look-up'!$F$4,$V120-4,0)))</f>
        <v>RMI</v>
      </c>
      <c r="H120" s="204">
        <f ca="1">IF(ISERROR($V120),"",OFFSET('Smelter Look-up'!$G$4,$V120-4,0))</f>
        <v>0</v>
      </c>
      <c r="I120" s="205" t="str">
        <f ca="1">IF(ISERROR($V120),"",OFFSET('Smelter Look-up'!$H$4,$V120-4,0))</f>
        <v>Ulju-gun</v>
      </c>
      <c r="J120" s="205" t="str">
        <f ca="1">IF(ISERROR($V120),"",OFFSET('Smelter Look-up'!$I$4,$V120-4,0))</f>
        <v>Ulsan-gwangyeoksi</v>
      </c>
      <c r="K120" s="149"/>
      <c r="L120" s="149"/>
      <c r="M120" s="149"/>
      <c r="N120" s="149"/>
      <c r="O120" s="149"/>
      <c r="P120" s="207"/>
      <c r="Q120" s="150"/>
      <c r="R120" s="148" t="str">
        <f ca="1">IF(ISERROR($V120),"",OFFSET('Smelter Look-up'!$C$4,$V120-4,0)&amp;"")</f>
        <v>Korea Energy Materials Company(Nickel Refinery)</v>
      </c>
      <c r="S120" s="154" t="str">
        <f t="shared" ca="1" si="9"/>
        <v>KR</v>
      </c>
      <c r="T120" s="154" t="str">
        <f ca="1">IF(B120="","",IF(ISERROR(MATCH($J120,SorP!$B$1:$B$6261,0)),"",INDIRECT("'SorP'!$A$"&amp;MATCH($S120&amp;$J120,SorP!C:C,0))))</f>
        <v>KR-31</v>
      </c>
      <c r="U120" s="167"/>
      <c r="V120" s="168">
        <f>IF(C120="",NA(),MATCH($B120&amp;$C120,'Smelter Look-up'!$J:$J,0))</f>
        <v>554</v>
      </c>
      <c r="X120" s="169">
        <f t="shared" ca="1" si="8"/>
        <v>0</v>
      </c>
      <c r="AB120" s="312" t="str">
        <f t="shared" si="10"/>
        <v>Nickel</v>
      </c>
      <c r="AC120" s="169" t="str">
        <f t="shared" si="11"/>
        <v>Nickel</v>
      </c>
      <c r="AD120" s="169" t="str">
        <f t="shared" si="12"/>
        <v>Korea Energy Materials Company(Nickel Refinery)</v>
      </c>
    </row>
    <row r="121" spans="1:30" s="169" customFormat="1" ht="25.5">
      <c r="A121" s="154" t="s">
        <v>18358</v>
      </c>
      <c r="B121" s="302" t="s">
        <v>18109</v>
      </c>
      <c r="C121" s="151" t="s">
        <v>20364</v>
      </c>
      <c r="D121" s="148"/>
      <c r="E121" s="148" t="s">
        <v>210</v>
      </c>
      <c r="F121" s="388" t="s">
        <v>18358</v>
      </c>
      <c r="G121" s="148" t="s">
        <v>12</v>
      </c>
      <c r="H121" s="204" t="str">
        <f ca="1">IF(ISERROR($V121),"",OFFSET('Smelter Look-up'!$G$4,$V121-4,0))</f>
        <v/>
      </c>
      <c r="I121" s="389" t="s">
        <v>18669</v>
      </c>
      <c r="J121" s="389" t="s">
        <v>213</v>
      </c>
      <c r="K121" s="149"/>
      <c r="L121" s="149"/>
      <c r="M121" s="149"/>
      <c r="N121" s="149"/>
      <c r="O121" s="149"/>
      <c r="P121" s="207"/>
      <c r="Q121" s="150"/>
      <c r="R121" s="148" t="str">
        <f ca="1">IF(ISERROR($V121),"",OFFSET('Smelter Look-up'!$C$4,$V121-4,0)&amp;"")</f>
        <v/>
      </c>
      <c r="S121" s="154" t="str">
        <f t="shared" ca="1" si="9"/>
        <v>AU</v>
      </c>
      <c r="T121" s="154" t="str">
        <f ca="1">IF(B121="","",IF(ISERROR(MATCH($J121,SorP!$B$1:$B$6261,0)),"",INDIRECT("'SorP'!$A$"&amp;MATCH($S121&amp;$J121,SorP!C:C,0))))</f>
        <v>AU-WA</v>
      </c>
      <c r="U121" s="167"/>
      <c r="V121" s="168" t="e">
        <f>IF(C121="",NA(),MATCH($B121&amp;$C121,'Smelter Look-up'!$J:$J,0))</f>
        <v>#N/A</v>
      </c>
      <c r="X121" s="169">
        <f t="shared" si="8"/>
        <v>0</v>
      </c>
      <c r="AB121" s="312" t="str">
        <f t="shared" si="10"/>
        <v>Nickel</v>
      </c>
      <c r="AC121" s="169" t="str">
        <f t="shared" si="11"/>
        <v>Nickel</v>
      </c>
      <c r="AD121" s="169" t="str">
        <f t="shared" si="12"/>
        <v>Murrin Murrin Operations Pty Ltd</v>
      </c>
    </row>
    <row r="122" spans="1:30" s="169" customFormat="1" ht="102">
      <c r="A122" s="154" t="s">
        <v>18360</v>
      </c>
      <c r="B122" s="302" t="s">
        <v>18109</v>
      </c>
      <c r="C122" s="151" t="s">
        <v>11807</v>
      </c>
      <c r="D122" s="148"/>
      <c r="E122" s="148" t="str">
        <f ca="1">IF(ISERROR($V122),"",OFFSET('Smelter Look-up'!$D$4,$V122-4,0)&amp;"")</f>
        <v>JAPAN</v>
      </c>
      <c r="F122" s="148" t="str">
        <f ca="1">IF(ISERROR($V122),"",OFFSET('Smelter Look-up'!$E$4,$V122-4,0))</f>
        <v>CID004055</v>
      </c>
      <c r="G122" s="148" t="str">
        <f ca="1">IF(C122=$X$4,"Enter smelter details",IF(ISERROR($V122),"",OFFSET('Smelter Look-up'!$F$4,$V122-4,0)))</f>
        <v>RMI</v>
      </c>
      <c r="H122" s="204">
        <f ca="1">IF(ISERROR($V122),"",OFFSET('Smelter Look-up'!$G$4,$V122-4,0))</f>
        <v>0</v>
      </c>
      <c r="I122" s="205" t="str">
        <f ca="1">IF(ISERROR($V122),"",OFFSET('Smelter Look-up'!$H$4,$V122-4,0))</f>
        <v>Niihama</v>
      </c>
      <c r="J122" s="205" t="str">
        <f ca="1">IF(ISERROR($V122),"",OFFSET('Smelter Look-up'!$I$4,$V122-4,0))</f>
        <v>Ehime</v>
      </c>
      <c r="K122" s="149"/>
      <c r="L122" s="149"/>
      <c r="M122" s="149"/>
      <c r="N122" s="149"/>
      <c r="O122" s="149"/>
      <c r="P122" s="207"/>
      <c r="Q122" s="150"/>
      <c r="R122" s="148" t="str">
        <f ca="1">IF(ISERROR($V122),"",OFFSET('Smelter Look-up'!$C$4,$V122-4,0)&amp;"")</f>
        <v>Niihama Nickel Refinery, Sumitomo Metal Mining</v>
      </c>
      <c r="S122" s="154" t="str">
        <f t="shared" ca="1" si="9"/>
        <v>JP</v>
      </c>
      <c r="T122" s="154" t="str">
        <f ca="1">IF(B122="","",IF(ISERROR(MATCH($J122,SorP!$B$1:$B$6261,0)),"",INDIRECT("'SorP'!$A$"&amp;MATCH($S122&amp;$J122,SorP!C:C,0))))</f>
        <v>JP-38</v>
      </c>
      <c r="U122" s="167"/>
      <c r="V122" s="168">
        <f>IF(C122="",NA(),MATCH($B122&amp;$C122,'Smelter Look-up'!$J:$J,0))</f>
        <v>564</v>
      </c>
      <c r="X122" s="169">
        <f t="shared" ca="1" si="8"/>
        <v>0</v>
      </c>
      <c r="AB122" s="312" t="str">
        <f t="shared" si="10"/>
        <v>Nickel</v>
      </c>
      <c r="AC122" s="169" t="str">
        <f t="shared" si="11"/>
        <v>Nickel</v>
      </c>
      <c r="AD122" s="169" t="str">
        <f t="shared" si="12"/>
        <v>Niihama Nickel Refinery, Sumitomo Metal Mining</v>
      </c>
    </row>
    <row r="123" spans="1:30" s="169" customFormat="1" ht="76.5">
      <c r="A123" s="154" t="s">
        <v>18362</v>
      </c>
      <c r="B123" s="302" t="s">
        <v>18109</v>
      </c>
      <c r="C123" s="151" t="s">
        <v>236</v>
      </c>
      <c r="D123" s="148"/>
      <c r="E123" s="148" t="str">
        <f ca="1">IF(ISERROR($V123),"",OFFSET('Smelter Look-up'!$D$4,$V123-4,0)&amp;"")</f>
        <v>FINLAND</v>
      </c>
      <c r="F123" s="148" t="str">
        <f ca="1">IF(ISERROR($V123),"",OFFSET('Smelter Look-up'!$E$4,$V123-4,0))</f>
        <v>CID004008</v>
      </c>
      <c r="G123" s="148" t="str">
        <f ca="1">IF(C123=$X$4,"Enter smelter details",IF(ISERROR($V123),"",OFFSET('Smelter Look-up'!$F$4,$V123-4,0)))</f>
        <v>RMI</v>
      </c>
      <c r="H123" s="204">
        <f ca="1">IF(ISERROR($V123),"",OFFSET('Smelter Look-up'!$G$4,$V123-4,0))</f>
        <v>0</v>
      </c>
      <c r="I123" s="205" t="str">
        <f ca="1">IF(ISERROR($V123),"",OFFSET('Smelter Look-up'!$H$4,$V123-4,0))</f>
        <v>Harjavalta</v>
      </c>
      <c r="J123" s="205" t="str">
        <f ca="1">IF(ISERROR($V123),"",OFFSET('Smelter Look-up'!$I$4,$V123-4,0))</f>
        <v>Satakunta</v>
      </c>
      <c r="K123" s="149"/>
      <c r="L123" s="149"/>
      <c r="M123" s="149"/>
      <c r="N123" s="149"/>
      <c r="O123" s="149"/>
      <c r="P123" s="207"/>
      <c r="Q123" s="150"/>
      <c r="R123" s="148" t="str">
        <f ca="1">IF(ISERROR($V123),"",OFFSET('Smelter Look-up'!$C$4,$V123-4,0)&amp;"")</f>
        <v>NORILSK NICKEL HARJAVALTA OY</v>
      </c>
      <c r="S123" s="154" t="str">
        <f t="shared" ca="1" si="9"/>
        <v>FI</v>
      </c>
      <c r="T123" s="154" t="str">
        <f ca="1">IF(B123="","",IF(ISERROR(MATCH($J123,SorP!$B$1:$B$6261,0)),"",INDIRECT("'SorP'!$A$"&amp;MATCH($S123&amp;$J123,SorP!C:C,0))))</f>
        <v>FI-17</v>
      </c>
      <c r="U123" s="167"/>
      <c r="V123" s="168">
        <f>IF(C123="",NA(),MATCH($B123&amp;$C123,'Smelter Look-up'!$J:$J,0))</f>
        <v>566</v>
      </c>
      <c r="X123" s="169">
        <f t="shared" ca="1" si="8"/>
        <v>0</v>
      </c>
      <c r="AB123" s="312" t="str">
        <f t="shared" si="10"/>
        <v>Nickel</v>
      </c>
      <c r="AC123" s="169" t="str">
        <f t="shared" si="11"/>
        <v>Nickel</v>
      </c>
      <c r="AD123" s="169" t="str">
        <f t="shared" si="12"/>
        <v>NORILSK NICKEL HARJAVALTA OY</v>
      </c>
    </row>
    <row r="124" spans="1:30" s="169" customFormat="1" ht="76.5">
      <c r="A124" s="154" t="s">
        <v>18365</v>
      </c>
      <c r="B124" s="302" t="s">
        <v>18109</v>
      </c>
      <c r="C124" s="151" t="s">
        <v>11938</v>
      </c>
      <c r="D124" s="148"/>
      <c r="E124" s="148" t="str">
        <f ca="1">IF(ISERROR($V124),"",OFFSET('Smelter Look-up'!$D$4,$V124-4,0)&amp;"")</f>
        <v>INDONESIA</v>
      </c>
      <c r="F124" s="148" t="str">
        <f ca="1">IF(ISERROR($V124),"",OFFSET('Smelter Look-up'!$E$4,$V124-4,0))</f>
        <v>CID004453</v>
      </c>
      <c r="G124" s="148" t="str">
        <f ca="1">IF(C124=$X$4,"Enter smelter details",IF(ISERROR($V124),"",OFFSET('Smelter Look-up'!$F$4,$V124-4,0)))</f>
        <v>RMI</v>
      </c>
      <c r="H124" s="204">
        <f ca="1">IF(ISERROR($V124),"",OFFSET('Smelter Look-up'!$G$4,$V124-4,0))</f>
        <v>0</v>
      </c>
      <c r="I124" s="205" t="str">
        <f ca="1">IF(ISERROR($V124),"",OFFSET('Smelter Look-up'!$H$4,$V124-4,0))</f>
        <v>Kabupaten Halmahera Selatan</v>
      </c>
      <c r="J124" s="205" t="str">
        <f ca="1">IF(ISERROR($V124),"",OFFSET('Smelter Look-up'!$I$4,$V124-4,0))</f>
        <v>Maluku Utara</v>
      </c>
      <c r="K124" s="149"/>
      <c r="L124" s="149"/>
      <c r="M124" s="149"/>
      <c r="N124" s="149"/>
      <c r="O124" s="149"/>
      <c r="P124" s="207"/>
      <c r="Q124" s="150"/>
      <c r="R124" s="148" t="str">
        <f ca="1">IF(ISERROR($V124),"",OFFSET('Smelter Look-up'!$C$4,$V124-4,0)&amp;"")</f>
        <v>PT Halmahera Persada Lygend</v>
      </c>
      <c r="S124" s="154" t="str">
        <f t="shared" ca="1" si="9"/>
        <v>ID</v>
      </c>
      <c r="T124" s="154" t="str">
        <f ca="1">IF(B124="","",IF(ISERROR(MATCH($J124,SorP!$B$1:$B$6261,0)),"",INDIRECT("'SorP'!$A$"&amp;MATCH($S124&amp;$J124,SorP!C:C,0))))</f>
        <v>ID-MU</v>
      </c>
      <c r="U124" s="167"/>
      <c r="V124" s="168">
        <f>IF(C124="",NA(),MATCH($B124&amp;$C124,'Smelter Look-up'!$J:$J,0))</f>
        <v>570</v>
      </c>
      <c r="X124" s="169">
        <f t="shared" ca="1" si="8"/>
        <v>0</v>
      </c>
      <c r="AB124" s="312" t="str">
        <f t="shared" si="10"/>
        <v>Nickel</v>
      </c>
      <c r="AC124" s="169" t="str">
        <f t="shared" si="11"/>
        <v>Nickel</v>
      </c>
      <c r="AD124" s="169" t="str">
        <f t="shared" si="12"/>
        <v>PT Halmahera Persada Lygend</v>
      </c>
    </row>
    <row r="125" spans="1:30" s="169" customFormat="1" ht="76.5">
      <c r="A125" s="154" t="s">
        <v>18662</v>
      </c>
      <c r="B125" s="302" t="s">
        <v>18109</v>
      </c>
      <c r="C125" s="151" t="s">
        <v>18621</v>
      </c>
      <c r="D125" s="148"/>
      <c r="E125" s="148" t="str">
        <f ca="1">IF(ISERROR($V125),"",OFFSET('Smelter Look-up'!$D$4,$V125-4,0)&amp;"")</f>
        <v>INDONESIA</v>
      </c>
      <c r="F125" s="148" t="str">
        <f ca="1">IF(ISERROR($V125),"",OFFSET('Smelter Look-up'!$E$4,$V125-4,0))</f>
        <v>CID005214</v>
      </c>
      <c r="G125" s="148" t="str">
        <f ca="1">IF(C125=$X$4,"Enter smelter details",IF(ISERROR($V125),"",OFFSET('Smelter Look-up'!$F$4,$V125-4,0)))</f>
        <v>RMI</v>
      </c>
      <c r="H125" s="204">
        <f ca="1">IF(ISERROR($V125),"",OFFSET('Smelter Look-up'!$G$4,$V125-4,0))</f>
        <v>0</v>
      </c>
      <c r="I125" s="205" t="str">
        <f ca="1">IF(ISERROR($V125),"",OFFSET('Smelter Look-up'!$H$4,$V125-4,0))</f>
        <v>Halmahera Tengah</v>
      </c>
      <c r="J125" s="205" t="str">
        <f ca="1">IF(ISERROR($V125),"",OFFSET('Smelter Look-up'!$I$4,$V125-4,0))</f>
        <v>Maluku Utara</v>
      </c>
      <c r="K125" s="149"/>
      <c r="L125" s="149"/>
      <c r="M125" s="149"/>
      <c r="N125" s="149"/>
      <c r="O125" s="149"/>
      <c r="P125" s="207"/>
      <c r="Q125" s="150"/>
      <c r="R125" s="148" t="str">
        <f ca="1">IF(ISERROR($V125),"",OFFSET('Smelter Look-up'!$C$4,$V125-4,0)&amp;"")</f>
        <v>PT HUAFEI NICKEL COBALT</v>
      </c>
      <c r="S125" s="154" t="str">
        <f t="shared" ca="1" si="9"/>
        <v>ID</v>
      </c>
      <c r="T125" s="154" t="str">
        <f ca="1">IF(B125="","",IF(ISERROR(MATCH($J125,SorP!$B$1:$B$6261,0)),"",INDIRECT("'SorP'!$A$"&amp;MATCH($S125&amp;$J125,SorP!C:C,0))))</f>
        <v>ID-MU</v>
      </c>
      <c r="U125" s="167"/>
      <c r="V125" s="168">
        <f>IF(C125="",NA(),MATCH($B125&amp;$C125,'Smelter Look-up'!$J:$J,0))</f>
        <v>571</v>
      </c>
      <c r="X125" s="169">
        <f t="shared" ca="1" si="8"/>
        <v>0</v>
      </c>
      <c r="AB125" s="312" t="str">
        <f t="shared" si="10"/>
        <v>Nickel</v>
      </c>
      <c r="AC125" s="169" t="str">
        <f t="shared" si="11"/>
        <v>Nickel</v>
      </c>
      <c r="AD125" s="169" t="str">
        <f t="shared" si="12"/>
        <v>PT HUAFEI NICKEL COBALT</v>
      </c>
    </row>
    <row r="126" spans="1:30" s="169" customFormat="1" ht="76.5">
      <c r="A126" s="154" t="s">
        <v>18367</v>
      </c>
      <c r="B126" s="302" t="s">
        <v>18109</v>
      </c>
      <c r="C126" s="151" t="s">
        <v>18366</v>
      </c>
      <c r="D126" s="148"/>
      <c r="E126" s="148" t="str">
        <f ca="1">IF(ISERROR($V126),"",OFFSET('Smelter Look-up'!$D$4,$V126-4,0)&amp;"")</f>
        <v>INDONESIA</v>
      </c>
      <c r="F126" s="148" t="str">
        <f ca="1">IF(ISERROR($V126),"",OFFSET('Smelter Look-up'!$E$4,$V126-4,0))</f>
        <v>CID004004</v>
      </c>
      <c r="G126" s="148" t="str">
        <f ca="1">IF(C126=$X$4,"Enter smelter details",IF(ISERROR($V126),"",OFFSET('Smelter Look-up'!$F$4,$V126-4,0)))</f>
        <v>RMI</v>
      </c>
      <c r="H126" s="204">
        <f ca="1">IF(ISERROR($V126),"",OFFSET('Smelter Look-up'!$G$4,$V126-4,0))</f>
        <v>0</v>
      </c>
      <c r="I126" s="205" t="str">
        <f ca="1">IF(ISERROR($V126),"",OFFSET('Smelter Look-up'!$H$4,$V126-4,0))</f>
        <v>Morowali Regency</v>
      </c>
      <c r="J126" s="205" t="str">
        <f ca="1">IF(ISERROR($V126),"",OFFSET('Smelter Look-up'!$I$4,$V126-4,0))</f>
        <v>Sulawesi Tengah</v>
      </c>
      <c r="K126" s="149"/>
      <c r="L126" s="149"/>
      <c r="M126" s="149"/>
      <c r="N126" s="149"/>
      <c r="O126" s="149"/>
      <c r="P126" s="207"/>
      <c r="Q126" s="150"/>
      <c r="R126" s="148" t="str">
        <f ca="1">IF(ISERROR($V126),"",OFFSET('Smelter Look-up'!$C$4,$V126-4,0)&amp;"")</f>
        <v>PT HUAYUE NICKEL COBALT</v>
      </c>
      <c r="S126" s="154" t="str">
        <f t="shared" ca="1" si="9"/>
        <v>ID</v>
      </c>
      <c r="T126" s="154" t="str">
        <f ca="1">IF(B126="","",IF(ISERROR(MATCH($J126,SorP!$B$1:$B$6261,0)),"",INDIRECT("'SorP'!$A$"&amp;MATCH($S126&amp;$J126,SorP!C:C,0))))</f>
        <v>ID-ST</v>
      </c>
      <c r="U126" s="167"/>
      <c r="V126" s="168">
        <f>IF(C126="",NA(),MATCH($B126&amp;$C126,'Smelter Look-up'!$J:$J,0))</f>
        <v>572</v>
      </c>
      <c r="X126" s="169">
        <f t="shared" ca="1" si="8"/>
        <v>0</v>
      </c>
      <c r="AB126" s="312" t="str">
        <f t="shared" si="10"/>
        <v>Nickel</v>
      </c>
      <c r="AC126" s="169" t="str">
        <f t="shared" si="11"/>
        <v>Nickel</v>
      </c>
      <c r="AD126" s="169" t="str">
        <f t="shared" si="12"/>
        <v>PT HUAYUE NICKEL COBALT</v>
      </c>
    </row>
    <row r="127" spans="1:30" s="169" customFormat="1" ht="38.25">
      <c r="A127" s="154" t="s">
        <v>18693</v>
      </c>
      <c r="B127" s="302" t="s">
        <v>18109</v>
      </c>
      <c r="C127" s="151" t="s">
        <v>18674</v>
      </c>
      <c r="D127" s="148"/>
      <c r="E127" s="148" t="str">
        <f ca="1">IF(ISERROR($V127),"",OFFSET('Smelter Look-up'!$D$4,$V127-4,0)&amp;"")</f>
        <v>INDONESIA</v>
      </c>
      <c r="F127" s="148" t="str">
        <f ca="1">IF(ISERROR($V127),"",OFFSET('Smelter Look-up'!$E$4,$V127-4,0))</f>
        <v>CID005247</v>
      </c>
      <c r="G127" s="148" t="str">
        <f ca="1">IF(C127=$X$4,"Enter smelter details",IF(ISERROR($V127),"",OFFSET('Smelter Look-up'!$F$4,$V127-4,0)))</f>
        <v>RMI</v>
      </c>
      <c r="H127" s="204">
        <f ca="1">IF(ISERROR($V127),"",OFFSET('Smelter Look-up'!$G$4,$V127-4,0))</f>
        <v>0</v>
      </c>
      <c r="I127" s="205" t="str">
        <f ca="1">IF(ISERROR($V127),"",OFFSET('Smelter Look-up'!$H$4,$V127-4,0))</f>
        <v>South Halmahera</v>
      </c>
      <c r="J127" s="205" t="str">
        <f ca="1">IF(ISERROR($V127),"",OFFSET('Smelter Look-up'!$I$4,$V127-4,0))</f>
        <v>Maluku Utara</v>
      </c>
      <c r="K127" s="149"/>
      <c r="L127" s="149"/>
      <c r="M127" s="149"/>
      <c r="N127" s="149"/>
      <c r="O127" s="149"/>
      <c r="P127" s="207"/>
      <c r="Q127" s="150"/>
      <c r="R127" s="148" t="str">
        <f ca="1">IF(ISERROR($V127),"",OFFSET('Smelter Look-up'!$C$4,$V127-4,0)&amp;"")</f>
        <v>PT Obi Nickel Cobalt</v>
      </c>
      <c r="S127" s="154" t="str">
        <f t="shared" ca="1" si="9"/>
        <v>ID</v>
      </c>
      <c r="T127" s="154" t="str">
        <f ca="1">IF(B127="","",IF(ISERROR(MATCH($J127,SorP!$B$1:$B$6261,0)),"",INDIRECT("'SorP'!$A$"&amp;MATCH($S127&amp;$J127,SorP!C:C,0))))</f>
        <v>ID-MU</v>
      </c>
      <c r="U127" s="167"/>
      <c r="V127" s="168">
        <f>IF(C127="",NA(),MATCH($B127&amp;$C127,'Smelter Look-up'!$J:$J,0))</f>
        <v>574</v>
      </c>
      <c r="X127" s="169">
        <f t="shared" ref="X127:X190" ca="1" si="13">IF(AND(C127="Smelter not listed",OR(LEN(D127)=0,LEN(E127)=0)),1,0)</f>
        <v>0</v>
      </c>
      <c r="AB127" s="312" t="str">
        <f t="shared" si="10"/>
        <v>Nickel</v>
      </c>
      <c r="AC127" s="169" t="str">
        <f t="shared" si="11"/>
        <v>Nickel</v>
      </c>
      <c r="AD127" s="169" t="str">
        <f t="shared" si="12"/>
        <v>PT Obi Nickel Cobalt</v>
      </c>
    </row>
    <row r="128" spans="1:30" s="169" customFormat="1" ht="76.5">
      <c r="A128" s="154" t="s">
        <v>18368</v>
      </c>
      <c r="B128" s="302" t="s">
        <v>18109</v>
      </c>
      <c r="C128" s="151" t="s">
        <v>11941</v>
      </c>
      <c r="D128" s="148"/>
      <c r="E128" s="148" t="str">
        <f ca="1">IF(ISERROR($V128),"",OFFSET('Smelter Look-up'!$D$4,$V128-4,0)&amp;"")</f>
        <v>INDONESIA</v>
      </c>
      <c r="F128" s="148" t="str">
        <f ca="1">IF(ISERROR($V128),"",OFFSET('Smelter Look-up'!$E$4,$V128-4,0))</f>
        <v>CID004579</v>
      </c>
      <c r="G128" s="148" t="str">
        <f ca="1">IF(C128=$X$4,"Enter smelter details",IF(ISERROR($V128),"",OFFSET('Smelter Look-up'!$F$4,$V128-4,0)))</f>
        <v>RMI</v>
      </c>
      <c r="H128" s="204">
        <f ca="1">IF(ISERROR($V128),"",OFFSET('Smelter Look-up'!$G$4,$V128-4,0))</f>
        <v>0</v>
      </c>
      <c r="I128" s="205" t="str">
        <f ca="1">IF(ISERROR($V128),"",OFFSET('Smelter Look-up'!$H$4,$V128-4,0))</f>
        <v>Morowali Regency</v>
      </c>
      <c r="J128" s="205" t="str">
        <f ca="1">IF(ISERROR($V128),"",OFFSET('Smelter Look-up'!$I$4,$V128-4,0))</f>
        <v>Sulawesi Tengah</v>
      </c>
      <c r="K128" s="149"/>
      <c r="L128" s="149"/>
      <c r="M128" s="149"/>
      <c r="N128" s="149"/>
      <c r="O128" s="149"/>
      <c r="P128" s="207"/>
      <c r="Q128" s="150"/>
      <c r="R128" s="148" t="str">
        <f ca="1">IF(ISERROR($V128),"",OFFSET('Smelter Look-up'!$C$4,$V128-4,0)&amp;"")</f>
        <v>PT QMB New Energy Materials</v>
      </c>
      <c r="S128" s="154" t="str">
        <f t="shared" ref="S128:S191" ca="1" si="14">IF(B128="","",IF(ISERROR(MATCH($E128,CL,0)),"Unknown",INDIRECT("'C'!$A$"&amp;MATCH($E128,CL,0)+1)))</f>
        <v>ID</v>
      </c>
      <c r="T128" s="154" t="str">
        <f ca="1">IF(B128="","",IF(ISERROR(MATCH($J128,SorP!$B$1:$B$6261,0)),"",INDIRECT("'SorP'!$A$"&amp;MATCH($S128&amp;$J128,SorP!C:C,0))))</f>
        <v>ID-ST</v>
      </c>
      <c r="U128" s="167"/>
      <c r="V128" s="168">
        <f>IF(C128="",NA(),MATCH($B128&amp;$C128,'Smelter Look-up'!$J:$J,0))</f>
        <v>575</v>
      </c>
      <c r="X128" s="169">
        <f t="shared" ca="1" si="13"/>
        <v>0</v>
      </c>
      <c r="AB128" s="312" t="str">
        <f t="shared" si="10"/>
        <v>Nickel</v>
      </c>
      <c r="AC128" s="169" t="str">
        <f t="shared" si="11"/>
        <v>Nickel</v>
      </c>
      <c r="AD128" s="169" t="str">
        <f t="shared" si="12"/>
        <v>PT QMB New Energy Materials</v>
      </c>
    </row>
    <row r="129" spans="1:30" s="169" customFormat="1" ht="63.75">
      <c r="A129" s="154" t="s">
        <v>18370</v>
      </c>
      <c r="B129" s="302" t="s">
        <v>18109</v>
      </c>
      <c r="C129" s="151" t="s">
        <v>18369</v>
      </c>
      <c r="D129" s="148"/>
      <c r="E129" s="148" t="str">
        <f ca="1">IF(ISERROR($V129),"",OFFSET('Smelter Look-up'!$D$4,$V129-4,0)&amp;"")</f>
        <v>INDONESIA</v>
      </c>
      <c r="F129" s="148" t="str">
        <f ca="1">IF(ISERROR($V129),"",OFFSET('Smelter Look-up'!$E$4,$V129-4,0))</f>
        <v>CID004532</v>
      </c>
      <c r="G129" s="148" t="str">
        <f ca="1">IF(C129=$X$4,"Enter smelter details",IF(ISERROR($V129),"",OFFSET('Smelter Look-up'!$F$4,$V129-4,0)))</f>
        <v>RMI</v>
      </c>
      <c r="H129" s="204">
        <f ca="1">IF(ISERROR($V129),"",OFFSET('Smelter Look-up'!$G$4,$V129-4,0))</f>
        <v>0</v>
      </c>
      <c r="I129" s="205" t="str">
        <f ca="1">IF(ISERROR($V129),"",OFFSET('Smelter Look-up'!$H$4,$V129-4,0))</f>
        <v>Morowali Regency</v>
      </c>
      <c r="J129" s="205" t="str">
        <f ca="1">IF(ISERROR($V129),"",OFFSET('Smelter Look-up'!$I$4,$V129-4,0))</f>
        <v>Sulawesi Tengah</v>
      </c>
      <c r="K129" s="149"/>
      <c r="L129" s="149"/>
      <c r="M129" s="149"/>
      <c r="N129" s="149"/>
      <c r="O129" s="149"/>
      <c r="P129" s="207"/>
      <c r="Q129" s="150"/>
      <c r="R129" s="148" t="str">
        <f ca="1">IF(ISERROR($V129),"",OFFSET('Smelter Look-up'!$C$4,$V129-4,0)&amp;"")</f>
        <v>PT Zhongtsing New Energy</v>
      </c>
      <c r="S129" s="154" t="str">
        <f t="shared" ca="1" si="14"/>
        <v>ID</v>
      </c>
      <c r="T129" s="154" t="str">
        <f ca="1">IF(B129="","",IF(ISERROR(MATCH($J129,SorP!$B$1:$B$6261,0)),"",INDIRECT("'SorP'!$A$"&amp;MATCH($S129&amp;$J129,SorP!C:C,0))))</f>
        <v>ID-ST</v>
      </c>
      <c r="U129" s="167"/>
      <c r="V129" s="168">
        <f>IF(C129="",NA(),MATCH($B129&amp;$C129,'Smelter Look-up'!$J:$J,0))</f>
        <v>577</v>
      </c>
      <c r="X129" s="169">
        <f t="shared" ca="1" si="13"/>
        <v>0</v>
      </c>
      <c r="AB129" s="312" t="str">
        <f t="shared" si="10"/>
        <v>Nickel</v>
      </c>
      <c r="AC129" s="169" t="str">
        <f t="shared" si="11"/>
        <v>Nickel</v>
      </c>
      <c r="AD129" s="169" t="str">
        <f t="shared" si="12"/>
        <v>PT Zhongtsing New Energy</v>
      </c>
    </row>
    <row r="130" spans="1:30" s="169" customFormat="1" ht="63.75">
      <c r="A130" s="154" t="s">
        <v>18664</v>
      </c>
      <c r="B130" s="302" t="s">
        <v>18109</v>
      </c>
      <c r="C130" s="151" t="s">
        <v>18663</v>
      </c>
      <c r="D130" s="148"/>
      <c r="E130" s="148" t="str">
        <f ca="1">IF(ISERROR($V130),"",OFFSET('Smelter Look-up'!$D$4,$V130-4,0)&amp;"")</f>
        <v>INDONESIA</v>
      </c>
      <c r="F130" s="148" t="str">
        <f ca="1">IF(ISERROR($V130),"",OFFSET('Smelter Look-up'!$E$4,$V130-4,0))</f>
        <v>CID005241</v>
      </c>
      <c r="G130" s="148" t="str">
        <f ca="1">IF(C130=$X$4,"Enter smelter details",IF(ISERROR($V130),"",OFFSET('Smelter Look-up'!$F$4,$V130-4,0)))</f>
        <v>RMI</v>
      </c>
      <c r="H130" s="204">
        <f ca="1">IF(ISERROR($V130),"",OFFSET('Smelter Look-up'!$G$4,$V130-4,0))</f>
        <v>0</v>
      </c>
      <c r="I130" s="205" t="str">
        <f ca="1">IF(ISERROR($V130),"",OFFSET('Smelter Look-up'!$H$4,$V130-4,0))</f>
        <v>Halmahera Tengah</v>
      </c>
      <c r="J130" s="205" t="str">
        <f ca="1">IF(ISERROR($V130),"",OFFSET('Smelter Look-up'!$I$4,$V130-4,0))</f>
        <v>Maluku Utara</v>
      </c>
      <c r="K130" s="149"/>
      <c r="L130" s="149"/>
      <c r="M130" s="149"/>
      <c r="N130" s="149"/>
      <c r="O130" s="149"/>
      <c r="P130" s="207"/>
      <c r="Q130" s="150"/>
      <c r="R130" s="148" t="str">
        <f ca="1">IF(ISERROR($V130),"",OFFSET('Smelter Look-up'!$C$4,$V130-4,0)&amp;"")</f>
        <v>PT. Infei Metal Industry</v>
      </c>
      <c r="S130" s="154" t="str">
        <f t="shared" ca="1" si="14"/>
        <v>ID</v>
      </c>
      <c r="T130" s="154" t="str">
        <f ca="1">IF(B130="","",IF(ISERROR(MATCH($J130,SorP!$B$1:$B$6261,0)),"",INDIRECT("'SorP'!$A$"&amp;MATCH($S130&amp;$J130,SorP!C:C,0))))</f>
        <v>ID-MU</v>
      </c>
      <c r="U130" s="167"/>
      <c r="V130" s="168">
        <f>IF(C130="",NA(),MATCH($B130&amp;$C130,'Smelter Look-up'!$J:$J,0))</f>
        <v>578</v>
      </c>
      <c r="X130" s="169">
        <f t="shared" ca="1" si="13"/>
        <v>0</v>
      </c>
      <c r="AB130" s="312" t="str">
        <f t="shared" si="10"/>
        <v>Nickel</v>
      </c>
      <c r="AC130" s="169" t="str">
        <f t="shared" si="11"/>
        <v>Nickel</v>
      </c>
      <c r="AD130" s="169" t="str">
        <f t="shared" si="12"/>
        <v>PT. Infei Metal Industry</v>
      </c>
    </row>
    <row r="131" spans="1:30" s="169" customFormat="1" ht="76.5">
      <c r="A131" s="154" t="s">
        <v>18666</v>
      </c>
      <c r="B131" s="302" t="s">
        <v>18109</v>
      </c>
      <c r="C131" s="151" t="s">
        <v>18665</v>
      </c>
      <c r="D131" s="148"/>
      <c r="E131" s="148" t="str">
        <f ca="1">IF(ISERROR($V131),"",OFFSET('Smelter Look-up'!$D$4,$V131-4,0)&amp;"")</f>
        <v>INDONESIA</v>
      </c>
      <c r="F131" s="148" t="str">
        <f ca="1">IF(ISERROR($V131),"",OFFSET('Smelter Look-up'!$E$4,$V131-4,0))</f>
        <v>CID005242</v>
      </c>
      <c r="G131" s="148" t="str">
        <f ca="1">IF(C131=$X$4,"Enter smelter details",IF(ISERROR($V131),"",OFFSET('Smelter Look-up'!$F$4,$V131-4,0)))</f>
        <v>RMI</v>
      </c>
      <c r="H131" s="204">
        <f ca="1">IF(ISERROR($V131),"",OFFSET('Smelter Look-up'!$G$4,$V131-4,0))</f>
        <v>0</v>
      </c>
      <c r="I131" s="205" t="str">
        <f ca="1">IF(ISERROR($V131),"",OFFSET('Smelter Look-up'!$H$4,$V131-4,0))</f>
        <v>Halmahera Tengah</v>
      </c>
      <c r="J131" s="205" t="str">
        <f ca="1">IF(ISERROR($V131),"",OFFSET('Smelter Look-up'!$I$4,$V131-4,0))</f>
        <v>Maluku Utara</v>
      </c>
      <c r="K131" s="149"/>
      <c r="L131" s="149"/>
      <c r="M131" s="149"/>
      <c r="N131" s="149"/>
      <c r="O131" s="149"/>
      <c r="P131" s="207"/>
      <c r="Q131" s="150"/>
      <c r="R131" s="148" t="str">
        <f ca="1">IF(ISERROR($V131),"",OFFSET('Smelter Look-up'!$C$4,$V131-4,0)&amp;"")</f>
        <v>PT. Westrong Metal Industry</v>
      </c>
      <c r="S131" s="154" t="str">
        <f t="shared" ca="1" si="14"/>
        <v>ID</v>
      </c>
      <c r="T131" s="154" t="str">
        <f ca="1">IF(B131="","",IF(ISERROR(MATCH($J131,SorP!$B$1:$B$6261,0)),"",INDIRECT("'SorP'!$A$"&amp;MATCH($S131&amp;$J131,SorP!C:C,0))))</f>
        <v>ID-MU</v>
      </c>
      <c r="U131" s="167"/>
      <c r="V131" s="168">
        <f>IF(C131="",NA(),MATCH($B131&amp;$C131,'Smelter Look-up'!$J:$J,0))</f>
        <v>579</v>
      </c>
      <c r="X131" s="169">
        <f t="shared" ca="1" si="13"/>
        <v>0</v>
      </c>
      <c r="AB131" s="312" t="str">
        <f t="shared" si="10"/>
        <v>Nickel</v>
      </c>
      <c r="AC131" s="169" t="str">
        <f t="shared" si="11"/>
        <v>Nickel</v>
      </c>
      <c r="AD131" s="169" t="str">
        <f t="shared" si="12"/>
        <v>PT. Westrong Metal Industry</v>
      </c>
    </row>
    <row r="132" spans="1:30" s="169" customFormat="1" ht="25.5">
      <c r="A132" s="154" t="s">
        <v>18364</v>
      </c>
      <c r="B132" s="302" t="s">
        <v>18109</v>
      </c>
      <c r="C132" s="151" t="s">
        <v>20371</v>
      </c>
      <c r="D132" s="148"/>
      <c r="E132" s="148" t="s">
        <v>244</v>
      </c>
      <c r="F132" s="388" t="s">
        <v>18364</v>
      </c>
      <c r="G132" s="148" t="s">
        <v>12</v>
      </c>
      <c r="H132" s="204" t="str">
        <f ca="1">IF(ISERROR($V132),"",OFFSET('Smelter Look-up'!$G$4,$V132-4,0))</f>
        <v/>
      </c>
      <c r="I132" s="389" t="s">
        <v>18671</v>
      </c>
      <c r="J132" s="389" t="s">
        <v>5387</v>
      </c>
      <c r="K132" s="149"/>
      <c r="L132" s="149"/>
      <c r="M132" s="149"/>
      <c r="N132" s="149"/>
      <c r="O132" s="149"/>
      <c r="P132" s="207"/>
      <c r="Q132" s="150"/>
      <c r="R132" s="148" t="str">
        <f ca="1">IF(ISERROR($V132),"",OFFSET('Smelter Look-up'!$C$4,$V132-4,0)&amp;"")</f>
        <v/>
      </c>
      <c r="S132" s="154" t="str">
        <f t="shared" ca="1" si="14"/>
        <v>ID</v>
      </c>
      <c r="T132" s="154" t="str">
        <f ca="1">IF(B132="","",IF(ISERROR(MATCH($J132,SorP!$B$1:$B$6261,0)),"",INDIRECT("'SorP'!$A$"&amp;MATCH($S132&amp;$J132,SorP!C:C,0))))</f>
        <v>ID-MU</v>
      </c>
      <c r="U132" s="167"/>
      <c r="V132" s="168" t="e">
        <f>IF(C132="",NA(),MATCH($B132&amp;$C132,'Smelter Look-up'!$J:$J,0))</f>
        <v>#N/A</v>
      </c>
      <c r="X132" s="169">
        <f t="shared" si="13"/>
        <v>0</v>
      </c>
      <c r="AB132" s="312" t="str">
        <f t="shared" si="10"/>
        <v>Nickel</v>
      </c>
      <c r="AC132" s="169" t="str">
        <f t="shared" si="11"/>
        <v>Nickel</v>
      </c>
      <c r="AD132" s="169" t="str">
        <f t="shared" si="12"/>
        <v>PT.DEBONAIR NICKEL INDONESIA</v>
      </c>
    </row>
    <row r="133" spans="1:30" s="169" customFormat="1" ht="63.75">
      <c r="A133" s="154" t="s">
        <v>18695</v>
      </c>
      <c r="B133" s="302" t="s">
        <v>18109</v>
      </c>
      <c r="C133" s="151" t="s">
        <v>18694</v>
      </c>
      <c r="D133" s="148"/>
      <c r="E133" s="148" t="str">
        <f ca="1">IF(ISERROR($V133),"",OFFSET('Smelter Look-up'!$D$4,$V133-4,0)&amp;"")</f>
        <v>INDONESIA</v>
      </c>
      <c r="F133" s="148" t="str">
        <f ca="1">IF(ISERROR($V133),"",OFFSET('Smelter Look-up'!$E$4,$V133-4,0))</f>
        <v>CID005252</v>
      </c>
      <c r="G133" s="148" t="str">
        <f ca="1">IF(C133=$X$4,"Enter smelter details",IF(ISERROR($V133),"",OFFSET('Smelter Look-up'!$F$4,$V133-4,0)))</f>
        <v>RMI</v>
      </c>
      <c r="H133" s="204">
        <f ca="1">IF(ISERROR($V133),"",OFFSET('Smelter Look-up'!$G$4,$V133-4,0))</f>
        <v>0</v>
      </c>
      <c r="I133" s="205" t="str">
        <f ca="1">IF(ISERROR($V133),"",OFFSET('Smelter Look-up'!$H$4,$V133-4,0))</f>
        <v>Morowali Regency</v>
      </c>
      <c r="J133" s="205" t="str">
        <f ca="1">IF(ISERROR($V133),"",OFFSET('Smelter Look-up'!$I$4,$V133-4,0))</f>
        <v>Sulawesi Tengah</v>
      </c>
      <c r="K133" s="149"/>
      <c r="L133" s="149"/>
      <c r="M133" s="149"/>
      <c r="N133" s="149"/>
      <c r="O133" s="149"/>
      <c r="P133" s="207"/>
      <c r="Q133" s="150"/>
      <c r="R133" s="148" t="str">
        <f ca="1">IF(ISERROR($V133),"",OFFSET('Smelter Look-up'!$C$4,$V133-4,0)&amp;"")</f>
        <v>PT.NADESICO NICKEL INDUSTRY</v>
      </c>
      <c r="S133" s="154" t="str">
        <f t="shared" ca="1" si="14"/>
        <v>ID</v>
      </c>
      <c r="T133" s="154" t="str">
        <f ca="1">IF(B133="","",IF(ISERROR(MATCH($J133,SorP!$B$1:$B$6261,0)),"",INDIRECT("'SorP'!$A$"&amp;MATCH($S133&amp;$J133,SorP!C:C,0))))</f>
        <v>ID-ST</v>
      </c>
      <c r="U133" s="167"/>
      <c r="V133" s="168">
        <f>IF(C133="",NA(),MATCH($B133&amp;$C133,'Smelter Look-up'!$J:$J,0))</f>
        <v>580</v>
      </c>
      <c r="X133" s="169">
        <f t="shared" ca="1" si="13"/>
        <v>0</v>
      </c>
      <c r="AB133" s="312" t="str">
        <f t="shared" si="10"/>
        <v>Nickel</v>
      </c>
      <c r="AC133" s="169" t="str">
        <f t="shared" si="11"/>
        <v>Nickel</v>
      </c>
      <c r="AD133" s="169" t="str">
        <f t="shared" si="12"/>
        <v>PT.NADESICO NICKEL INDUSTRY</v>
      </c>
    </row>
    <row r="134" spans="1:30" s="169" customFormat="1" ht="51">
      <c r="A134" s="154" t="s">
        <v>18697</v>
      </c>
      <c r="B134" s="302" t="s">
        <v>18109</v>
      </c>
      <c r="C134" s="151" t="s">
        <v>100</v>
      </c>
      <c r="D134" s="148"/>
      <c r="E134" s="148" t="str">
        <f ca="1">IF(ISERROR($V134),"",OFFSET('Smelter Look-up'!$D$4,$V134-4,0)&amp;"")</f>
        <v>FINLAND</v>
      </c>
      <c r="F134" s="148" t="str">
        <f ca="1">IF(ISERROR($V134),"",OFFSET('Smelter Look-up'!$E$4,$V134-4,0))</f>
        <v>CID005250</v>
      </c>
      <c r="G134" s="148" t="str">
        <f ca="1">IF(C134=$X$4,"Enter smelter details",IF(ISERROR($V134),"",OFFSET('Smelter Look-up'!$F$4,$V134-4,0)))</f>
        <v>RMI</v>
      </c>
      <c r="H134" s="204">
        <f ca="1">IF(ISERROR($V134),"",OFFSET('Smelter Look-up'!$G$4,$V134-4,0))</f>
        <v>0</v>
      </c>
      <c r="I134" s="205" t="str">
        <f ca="1">IF(ISERROR($V134),"",OFFSET('Smelter Look-up'!$H$4,$V134-4,0))</f>
        <v>Kokkola</v>
      </c>
      <c r="J134" s="205" t="str">
        <f ca="1">IF(ISERROR($V134),"",OFFSET('Smelter Look-up'!$I$4,$V134-4,0))</f>
        <v>Mellersta Österbotten</v>
      </c>
      <c r="K134" s="149"/>
      <c r="L134" s="149"/>
      <c r="M134" s="149"/>
      <c r="N134" s="149"/>
      <c r="O134" s="149"/>
      <c r="P134" s="207"/>
      <c r="Q134" s="150"/>
      <c r="R134" s="148" t="str">
        <f ca="1">IF(ISERROR($V134),"",OFFSET('Smelter Look-up'!$C$4,$V134-4,0)&amp;"")</f>
        <v>Umicore Finland Oy</v>
      </c>
      <c r="S134" s="154" t="str">
        <f t="shared" ca="1" si="14"/>
        <v>FI</v>
      </c>
      <c r="T134" s="154" t="str">
        <f ca="1">IF(B134="","",IF(ISERROR(MATCH($J134,SorP!$B$1:$B$6261,0)),"",INDIRECT("'SorP'!$A$"&amp;MATCH($S134&amp;$J134,SorP!C:C,0))))</f>
        <v>FI-07</v>
      </c>
      <c r="U134" s="167"/>
      <c r="V134" s="168">
        <f>IF(C134="",NA(),MATCH($B134&amp;$C134,'Smelter Look-up'!$J:$J,0))</f>
        <v>585</v>
      </c>
      <c r="X134" s="169">
        <f t="shared" ca="1" si="13"/>
        <v>0</v>
      </c>
      <c r="AB134" s="312" t="str">
        <f t="shared" ref="AB134:AB197" si="15">IF(C134="","",B134)</f>
        <v>Nickel</v>
      </c>
      <c r="AC134" s="169" t="str">
        <f t="shared" ref="AC134:AC197" si="16">B134</f>
        <v>Nickel</v>
      </c>
      <c r="AD134" s="169" t="str">
        <f t="shared" ref="AD134:AD197" si="17">IF(C134="Smelter not listed",D134,C134)</f>
        <v>Umicore Finland Oy</v>
      </c>
    </row>
    <row r="135" spans="1:30" s="169" customFormat="1" ht="25.5">
      <c r="A135" s="154" t="s">
        <v>18698</v>
      </c>
      <c r="B135" s="302" t="s">
        <v>18109</v>
      </c>
      <c r="C135" s="151" t="s">
        <v>267</v>
      </c>
      <c r="D135" s="148"/>
      <c r="E135" s="148" t="str">
        <f ca="1">IF(ISERROR($V135),"",OFFSET('Smelter Look-up'!$D$4,$V135-4,0)&amp;"")</f>
        <v>BELGIUM</v>
      </c>
      <c r="F135" s="148" t="str">
        <f ca="1">IF(ISERROR($V135),"",OFFSET('Smelter Look-up'!$E$4,$V135-4,0))</f>
        <v>CID005249</v>
      </c>
      <c r="G135" s="148" t="str">
        <f ca="1">IF(C135=$X$4,"Enter smelter details",IF(ISERROR($V135),"",OFFSET('Smelter Look-up'!$F$4,$V135-4,0)))</f>
        <v>RMI</v>
      </c>
      <c r="H135" s="204">
        <f ca="1">IF(ISERROR($V135),"",OFFSET('Smelter Look-up'!$G$4,$V135-4,0))</f>
        <v>0</v>
      </c>
      <c r="I135" s="205" t="str">
        <f ca="1">IF(ISERROR($V135),"",OFFSET('Smelter Look-up'!$H$4,$V135-4,0))</f>
        <v>Olen</v>
      </c>
      <c r="J135" s="205" t="str">
        <f ca="1">IF(ISERROR($V135),"",OFFSET('Smelter Look-up'!$I$4,$V135-4,0))</f>
        <v>Antwerpen</v>
      </c>
      <c r="K135" s="149"/>
      <c r="L135" s="149"/>
      <c r="M135" s="149"/>
      <c r="N135" s="149"/>
      <c r="O135" s="149"/>
      <c r="P135" s="207"/>
      <c r="Q135" s="150"/>
      <c r="R135" s="148" t="str">
        <f ca="1">IF(ISERROR($V135),"",OFFSET('Smelter Look-up'!$C$4,$V135-4,0)&amp;"")</f>
        <v>Umicore Olen</v>
      </c>
      <c r="S135" s="154" t="str">
        <f t="shared" ca="1" si="14"/>
        <v>BE</v>
      </c>
      <c r="T135" s="154" t="str">
        <f ca="1">IF(B135="","",IF(ISERROR(MATCH($J135,SorP!$B$1:$B$6261,0)),"",INDIRECT("'SorP'!$A$"&amp;MATCH($S135&amp;$J135,SorP!C:C,0))))</f>
        <v>BE-VAN</v>
      </c>
      <c r="U135" s="167"/>
      <c r="V135" s="168">
        <f>IF(C135="",NA(),MATCH($B135&amp;$C135,'Smelter Look-up'!$J:$J,0))</f>
        <v>586</v>
      </c>
      <c r="X135" s="169">
        <f t="shared" ca="1" si="13"/>
        <v>0</v>
      </c>
      <c r="AB135" s="312" t="str">
        <f t="shared" si="15"/>
        <v>Nickel</v>
      </c>
      <c r="AC135" s="169" t="str">
        <f t="shared" si="16"/>
        <v>Nickel</v>
      </c>
      <c r="AD135" s="169" t="str">
        <f t="shared" si="17"/>
        <v>Umicore Olen</v>
      </c>
    </row>
    <row r="136" spans="1:30" s="169" customFormat="1" ht="89.25">
      <c r="A136" s="154" t="s">
        <v>19496</v>
      </c>
      <c r="B136" s="302" t="s">
        <v>18109</v>
      </c>
      <c r="C136" s="151" t="s">
        <v>19420</v>
      </c>
      <c r="D136" s="148"/>
      <c r="E136" s="148" t="str">
        <f ca="1">IF(ISERROR($V136),"",OFFSET('Smelter Look-up'!$D$4,$V136-4,0)&amp;"")</f>
        <v>ZIMBABWE</v>
      </c>
      <c r="F136" s="148" t="str">
        <f ca="1">IF(ISERROR($V136),"",OFFSET('Smelter Look-up'!$E$4,$V136-4,0))</f>
        <v>CID005328</v>
      </c>
      <c r="G136" s="148" t="str">
        <f ca="1">IF(C136=$X$4,"Enter smelter details",IF(ISERROR($V136),"",OFFSET('Smelter Look-up'!$F$4,$V136-4,0)))</f>
        <v>RMI</v>
      </c>
      <c r="H136" s="204">
        <f ca="1">IF(ISERROR($V136),"",OFFSET('Smelter Look-up'!$G$4,$V136-4,0))</f>
        <v>0</v>
      </c>
      <c r="I136" s="205" t="str">
        <f ca="1">IF(ISERROR($V136),"",OFFSET('Smelter Look-up'!$H$4,$V136-4,0))</f>
        <v>Selous</v>
      </c>
      <c r="J136" s="205" t="str">
        <f ca="1">IF(ISERROR($V136),"",OFFSET('Smelter Look-up'!$I$4,$V136-4,0))</f>
        <v>Mashonaland West</v>
      </c>
      <c r="K136" s="149"/>
      <c r="L136" s="149"/>
      <c r="M136" s="149"/>
      <c r="N136" s="149"/>
      <c r="O136" s="149"/>
      <c r="P136" s="207"/>
      <c r="Q136" s="150"/>
      <c r="R136" s="148" t="str">
        <f ca="1">IF(ISERROR($V136),"",OFFSET('Smelter Look-up'!$C$4,$V136-4,0)&amp;"")</f>
        <v>Zimbabwe Platinum Mines Private Limited</v>
      </c>
      <c r="S136" s="154" t="str">
        <f t="shared" ca="1" si="14"/>
        <v>ZW</v>
      </c>
      <c r="T136" s="154" t="str">
        <f ca="1">IF(B136="","",IF(ISERROR(MATCH($J136,SorP!$B$1:$B$6261,0)),"",INDIRECT("'SorP'!$A$"&amp;MATCH($S136&amp;$J136,SorP!C:C,0))))</f>
        <v>ZW-MW</v>
      </c>
      <c r="U136" s="167"/>
      <c r="V136" s="168">
        <f>IF(C136="",NA(),MATCH($B136&amp;$C136,'Smelter Look-up'!$J:$J,0))</f>
        <v>592</v>
      </c>
      <c r="X136" s="169">
        <f t="shared" ca="1" si="13"/>
        <v>0</v>
      </c>
      <c r="AB136" s="312" t="str">
        <f t="shared" si="15"/>
        <v>Nickel</v>
      </c>
      <c r="AC136" s="169" t="str">
        <f t="shared" si="16"/>
        <v>Nickel</v>
      </c>
      <c r="AD136" s="169" t="str">
        <f t="shared" si="17"/>
        <v>Zimbabwe Platinum Mines Private Limited</v>
      </c>
    </row>
    <row r="137" spans="1:30" s="169" customFormat="1" ht="25.5">
      <c r="A137" s="154"/>
      <c r="B137" s="302" t="s">
        <v>18111</v>
      </c>
      <c r="C137" s="151" t="s">
        <v>45</v>
      </c>
      <c r="D137" s="148"/>
      <c r="E137" s="148" t="str">
        <f ca="1">IF(ISERROR($V137),"",OFFSET('Smelter Look-up'!$D$4,$V137-4,0)&amp;"")</f>
        <v>Unknown</v>
      </c>
      <c r="F137" s="148">
        <f ca="1">IF(ISERROR($V137),"",OFFSET('Smelter Look-up'!$E$4,$V137-4,0))</f>
        <v>0</v>
      </c>
      <c r="G137" s="148">
        <f ca="1">IF(C137=$X$4,"Enter smelter details",IF(ISERROR($V137),"",OFFSET('Smelter Look-up'!$F$4,$V137-4,0)))</f>
        <v>0</v>
      </c>
      <c r="H137" s="204">
        <f ca="1">IF(ISERROR($V137),"",OFFSET('Smelter Look-up'!$G$4,$V137-4,0))</f>
        <v>0</v>
      </c>
      <c r="I137" s="205">
        <f ca="1">IF(ISERROR($V137),"",OFFSET('Smelter Look-up'!$H$4,$V137-4,0))</f>
        <v>0</v>
      </c>
      <c r="J137" s="205">
        <f ca="1">IF(ISERROR($V137),"",OFFSET('Smelter Look-up'!$I$4,$V137-4,0))</f>
        <v>0</v>
      </c>
      <c r="K137" s="149"/>
      <c r="L137" s="149"/>
      <c r="M137" s="149"/>
      <c r="N137" s="149"/>
      <c r="O137" s="149"/>
      <c r="P137" s="207"/>
      <c r="Q137" s="150"/>
      <c r="R137" s="148" t="str">
        <f ca="1">IF(ISERROR($V137),"",OFFSET('Smelter Look-up'!$C$4,$V137-4,0)&amp;"")</f>
        <v>Unknown</v>
      </c>
      <c r="S137" s="154" t="str">
        <f t="shared" ca="1" si="14"/>
        <v>Unknown</v>
      </c>
      <c r="T137" s="154" t="str">
        <f ca="1">IF(B137="","",IF(ISERROR(MATCH($J137,SorP!$B$1:$B$6261,0)),"",INDIRECT("'SorP'!$A$"&amp;MATCH($S137&amp;$J137,SorP!C:C,0))))</f>
        <v/>
      </c>
      <c r="U137" s="167"/>
      <c r="V137" s="168">
        <f>IF(C137="",NA(),MATCH($B137&amp;$C137,'Smelter Look-up'!$J:$J,0))</f>
        <v>465</v>
      </c>
      <c r="X137" s="169">
        <f t="shared" ca="1" si="13"/>
        <v>0</v>
      </c>
      <c r="AB137" s="312" t="str">
        <f t="shared" si="15"/>
        <v>Lithium</v>
      </c>
      <c r="AC137" s="169" t="str">
        <f t="shared" si="16"/>
        <v>Lithium</v>
      </c>
      <c r="AD137" s="169" t="str">
        <f t="shared" si="17"/>
        <v>Smelter not yet identified</v>
      </c>
    </row>
    <row r="138" spans="1:30" s="169" customFormat="1" ht="25.5">
      <c r="A138" s="154"/>
      <c r="B138" s="302" t="s">
        <v>18110</v>
      </c>
      <c r="C138" s="151" t="s">
        <v>45</v>
      </c>
      <c r="D138" s="148"/>
      <c r="E138" s="148" t="str">
        <f ca="1">IF(ISERROR($V138),"",OFFSET('Smelter Look-up'!$D$4,$V138-4,0)&amp;"")</f>
        <v>Unknown</v>
      </c>
      <c r="F138" s="148">
        <f ca="1">IF(ISERROR($V138),"",OFFSET('Smelter Look-up'!$E$4,$V138-4,0))</f>
        <v>0</v>
      </c>
      <c r="G138" s="148">
        <f ca="1">IF(C138=$X$4,"Enter smelter details",IF(ISERROR($V138),"",OFFSET('Smelter Look-up'!$F$4,$V138-4,0)))</f>
        <v>0</v>
      </c>
      <c r="H138" s="204">
        <f ca="1">IF(ISERROR($V138),"",OFFSET('Smelter Look-up'!$G$4,$V138-4,0))</f>
        <v>0</v>
      </c>
      <c r="I138" s="205">
        <f ca="1">IF(ISERROR($V138),"",OFFSET('Smelter Look-up'!$H$4,$V138-4,0))</f>
        <v>0</v>
      </c>
      <c r="J138" s="205">
        <f ca="1">IF(ISERROR($V138),"",OFFSET('Smelter Look-up'!$I$4,$V138-4,0))</f>
        <v>0</v>
      </c>
      <c r="K138" s="149"/>
      <c r="L138" s="149"/>
      <c r="M138" s="149"/>
      <c r="N138" s="149"/>
      <c r="O138" s="149"/>
      <c r="P138" s="207"/>
      <c r="Q138" s="150"/>
      <c r="R138" s="148" t="str">
        <f ca="1">IF(ISERROR($V138),"",OFFSET('Smelter Look-up'!$C$4,$V138-4,0)&amp;"")</f>
        <v>Unknown</v>
      </c>
      <c r="S138" s="154" t="str">
        <f t="shared" ca="1" si="14"/>
        <v>Unknown</v>
      </c>
      <c r="T138" s="154" t="str">
        <f ca="1">IF(B138="","",IF(ISERROR(MATCH($J138,SorP!$B$1:$B$6261,0)),"",INDIRECT("'SorP'!$A$"&amp;MATCH($S138&amp;$J138,SorP!C:C,0))))</f>
        <v/>
      </c>
      <c r="U138" s="167"/>
      <c r="V138" s="168">
        <f>IF(C138="",NA(),MATCH($B138&amp;$C138,'Smelter Look-up'!$J:$J,0))</f>
        <v>387</v>
      </c>
      <c r="X138" s="169">
        <f t="shared" ca="1" si="13"/>
        <v>0</v>
      </c>
      <c r="AB138" s="312" t="str">
        <f t="shared" si="15"/>
        <v>Graphite</v>
      </c>
      <c r="AC138" s="169" t="str">
        <f t="shared" si="16"/>
        <v>Graphite</v>
      </c>
      <c r="AD138" s="169" t="str">
        <f t="shared" si="17"/>
        <v>Smelter not yet identified</v>
      </c>
    </row>
    <row r="139" spans="1:30" s="169" customFormat="1" ht="25.5">
      <c r="A139" s="154"/>
      <c r="B139" s="302" t="s">
        <v>18109</v>
      </c>
      <c r="C139" s="151" t="s">
        <v>45</v>
      </c>
      <c r="D139" s="148"/>
      <c r="E139" s="148" t="str">
        <f ca="1">IF(ISERROR($V139),"",OFFSET('Smelter Look-up'!$D$4,$V139-4,0)&amp;"")</f>
        <v>Unknown</v>
      </c>
      <c r="F139" s="148">
        <f ca="1">IF(ISERROR($V139),"",OFFSET('Smelter Look-up'!$E$4,$V139-4,0))</f>
        <v>0</v>
      </c>
      <c r="G139" s="148">
        <f ca="1">IF(C139=$X$4,"Enter smelter details",IF(ISERROR($V139),"",OFFSET('Smelter Look-up'!$F$4,$V139-4,0)))</f>
        <v>0</v>
      </c>
      <c r="H139" s="204">
        <f ca="1">IF(ISERROR($V139),"",OFFSET('Smelter Look-up'!$G$4,$V139-4,0))</f>
        <v>0</v>
      </c>
      <c r="I139" s="205">
        <f ca="1">IF(ISERROR($V139),"",OFFSET('Smelter Look-up'!$H$4,$V139-4,0))</f>
        <v>0</v>
      </c>
      <c r="J139" s="205">
        <f ca="1">IF(ISERROR($V139),"",OFFSET('Smelter Look-up'!$I$4,$V139-4,0))</f>
        <v>0</v>
      </c>
      <c r="K139" s="149"/>
      <c r="L139" s="149"/>
      <c r="M139" s="149"/>
      <c r="N139" s="149"/>
      <c r="O139" s="149"/>
      <c r="P139" s="207"/>
      <c r="Q139" s="150"/>
      <c r="R139" s="148" t="str">
        <f ca="1">IF(ISERROR($V139),"",OFFSET('Smelter Look-up'!$C$4,$V139-4,0)&amp;"")</f>
        <v>Unknown</v>
      </c>
      <c r="S139" s="154" t="str">
        <f t="shared" ca="1" si="14"/>
        <v>Unknown</v>
      </c>
      <c r="T139" s="154" t="str">
        <f ca="1">IF(B139="","",IF(ISERROR(MATCH($J139,SorP!$B$1:$B$6261,0)),"",INDIRECT("'SorP'!$A$"&amp;MATCH($S139&amp;$J139,SorP!C:C,0))))</f>
        <v/>
      </c>
      <c r="U139" s="167"/>
      <c r="V139" s="168">
        <f>IF(C139="",NA(),MATCH($B139&amp;$C139,'Smelter Look-up'!$J:$J,0))</f>
        <v>595</v>
      </c>
      <c r="X139" s="169">
        <f t="shared" ca="1" si="13"/>
        <v>0</v>
      </c>
      <c r="AB139" s="312" t="str">
        <f t="shared" si="15"/>
        <v>Nickel</v>
      </c>
      <c r="AC139" s="169" t="str">
        <f t="shared" si="16"/>
        <v>Nickel</v>
      </c>
      <c r="AD139" s="169" t="str">
        <f t="shared" si="17"/>
        <v>Smelter not yet identified</v>
      </c>
    </row>
    <row r="140" spans="1:30" s="169" customFormat="1" ht="25.5">
      <c r="A140" s="154"/>
      <c r="B140" s="302" t="s">
        <v>18108</v>
      </c>
      <c r="C140" s="151" t="s">
        <v>45</v>
      </c>
      <c r="D140" s="148"/>
      <c r="E140" s="148" t="str">
        <f ca="1">IF(ISERROR($V140),"",OFFSET('Smelter Look-up'!$D$4,$V140-4,0)&amp;"")</f>
        <v>Unknown</v>
      </c>
      <c r="F140" s="148">
        <f ca="1">IF(ISERROR($V140),"",OFFSET('Smelter Look-up'!$E$4,$V140-4,0))</f>
        <v>0</v>
      </c>
      <c r="G140" s="148">
        <f ca="1">IF(C140=$X$4,"Enter smelter details",IF(ISERROR($V140),"",OFFSET('Smelter Look-up'!$F$4,$V140-4,0)))</f>
        <v>0</v>
      </c>
      <c r="H140" s="204">
        <f ca="1">IF(ISERROR($V140),"",OFFSET('Smelter Look-up'!$G$4,$V140-4,0))</f>
        <v>0</v>
      </c>
      <c r="I140" s="205">
        <f ca="1">IF(ISERROR($V140),"",OFFSET('Smelter Look-up'!$H$4,$V140-4,0))</f>
        <v>0</v>
      </c>
      <c r="J140" s="205">
        <f ca="1">IF(ISERROR($V140),"",OFFSET('Smelter Look-up'!$I$4,$V140-4,0))</f>
        <v>0</v>
      </c>
      <c r="K140" s="149"/>
      <c r="L140" s="149"/>
      <c r="M140" s="149"/>
      <c r="N140" s="149"/>
      <c r="O140" s="149"/>
      <c r="P140" s="207"/>
      <c r="Q140" s="150"/>
      <c r="R140" s="148" t="str">
        <f ca="1">IF(ISERROR($V140),"",OFFSET('Smelter Look-up'!$C$4,$V140-4,0)&amp;"")</f>
        <v>Unknown</v>
      </c>
      <c r="S140" s="154" t="str">
        <f t="shared" ca="1" si="14"/>
        <v>Unknown</v>
      </c>
      <c r="T140" s="154" t="str">
        <f ca="1">IF(B140="","",IF(ISERROR(MATCH($J140,SorP!$B$1:$B$6261,0)),"",INDIRECT("'SorP'!$A$"&amp;MATCH($S140&amp;$J140,SorP!C:C,0))))</f>
        <v/>
      </c>
      <c r="U140" s="167"/>
      <c r="V140" s="168">
        <f>IF(C140="",NA(),MATCH($B140&amp;$C140,'Smelter Look-up'!$J:$J,0))</f>
        <v>377</v>
      </c>
      <c r="X140" s="169">
        <f t="shared" ca="1" si="13"/>
        <v>0</v>
      </c>
      <c r="AB140" s="312" t="str">
        <f t="shared" si="15"/>
        <v>Copper</v>
      </c>
      <c r="AC140" s="169" t="str">
        <f t="shared" si="16"/>
        <v>Copper</v>
      </c>
      <c r="AD140" s="169" t="str">
        <f t="shared" si="17"/>
        <v>Smelter not yet identified</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250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5"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G5:G2504 F5:F8 F10:F28 F30:F37 F39 F41 F43:F55 F57:F79 F81:F92 F94 F97 F99:F101 F103:F104 F106:F120 F122:F131 F133:F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87" t="str">
        <f ca="1">OFFSET(L!$C$1,MATCH("Checker"&amp;ADDRESS(ROW(),COLUMN(),4),L!$A:$A,0)-1,SL,,)</f>
        <v>To ensure all required fields have been populated before submitting to your customers review form for any line items highlighted in red</v>
      </c>
      <c r="B1" s="487"/>
      <c r="C1" s="487"/>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TDK Corporation</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C. User defined [Specify in 'Description of scope']</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 (*)</v>
      </c>
      <c r="B6" s="78" t="str">
        <f>Declaration!D10</f>
        <v>Complete TDK Electronics Products provided Minerals of Scope are part of the item and product is not excluded from scope as shown in tab "Product List".</v>
      </c>
      <c r="C6" s="78" t="str">
        <f t="shared" ca="1" si="0"/>
        <v>Complete</v>
      </c>
      <c r="D6" s="84" t="str">
        <f>IF(H6=1,"Click here to provide a Description of Scope","")</f>
        <v/>
      </c>
      <c r="E6" s="16" t="s">
        <v>15</v>
      </c>
      <c r="F6" s="83">
        <f>IF(OR(B5=Declaration!P9,B5=Declaration!Q9,B5=0),0,1)</f>
        <v>1</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Mr. Simon Bscheider</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Simon.Bscheider@tdk.com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0049 89 54020 1309</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Mr. Simon Bscheider</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Simon.Bscheider@tdk.com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46228</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Yes</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Yes</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Yes</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t="str">
        <f>Declaration!D44</f>
        <v>Yes</v>
      </c>
      <c r="C30" s="135" t="str">
        <f t="shared" ca="1" si="9"/>
        <v>Complete</v>
      </c>
      <c r="D30" s="314" t="str">
        <f t="shared" si="10"/>
        <v/>
      </c>
      <c r="E30" s="16"/>
      <c r="F30" s="83">
        <f t="shared" si="11"/>
        <v>1</v>
      </c>
      <c r="G30" s="61">
        <f t="shared" si="12"/>
        <v>0</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t="str">
        <f>Declaration!D45</f>
        <v>Yes</v>
      </c>
      <c r="C31" s="135" t="str">
        <f t="shared" ca="1" si="9"/>
        <v>Complete</v>
      </c>
      <c r="D31" s="314" t="str">
        <f t="shared" si="10"/>
        <v/>
      </c>
      <c r="E31" s="16"/>
      <c r="F31" s="83">
        <f t="shared" si="11"/>
        <v>1</v>
      </c>
      <c r="G31" s="61">
        <f t="shared" si="12"/>
        <v>0</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t="str">
        <f>Declaration!D46</f>
        <v>Yes</v>
      </c>
      <c r="C32" s="135" t="str">
        <f t="shared" ca="1" si="9"/>
        <v>Complete</v>
      </c>
      <c r="D32" s="314" t="str">
        <f t="shared" si="10"/>
        <v/>
      </c>
      <c r="E32" s="16"/>
      <c r="F32" s="83">
        <f t="shared" si="11"/>
        <v>1</v>
      </c>
      <c r="G32" s="61">
        <f t="shared" si="12"/>
        <v>0</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t="str">
        <f>Declaration!D56</f>
        <v>Unknown</v>
      </c>
      <c r="C41" s="135" t="str">
        <f t="shared" ca="1" si="3"/>
        <v>Complete</v>
      </c>
      <c r="D41" s="316" t="str">
        <f t="shared" si="16"/>
        <v/>
      </c>
      <c r="E41" s="16"/>
      <c r="F41" s="83">
        <f t="shared" si="17"/>
        <v>1</v>
      </c>
      <c r="G41" s="61">
        <f t="shared" si="18"/>
        <v>0</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t="str">
        <f>Declaration!D57</f>
        <v>Unknown</v>
      </c>
      <c r="C42" s="135" t="str">
        <f t="shared" ca="1" si="3"/>
        <v>Complete</v>
      </c>
      <c r="D42" s="316" t="str">
        <f t="shared" si="16"/>
        <v/>
      </c>
      <c r="E42" s="16"/>
      <c r="F42" s="83">
        <f t="shared" si="17"/>
        <v>1</v>
      </c>
      <c r="G42" s="61">
        <f t="shared" si="18"/>
        <v>0</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t="str">
        <f>Declaration!D58</f>
        <v>No</v>
      </c>
      <c r="C43" s="135" t="str">
        <f t="shared" ca="1" si="3"/>
        <v>Complete</v>
      </c>
      <c r="D43" s="316" t="str">
        <f t="shared" si="16"/>
        <v/>
      </c>
      <c r="E43" s="16"/>
      <c r="F43" s="83">
        <f t="shared" si="17"/>
        <v>1</v>
      </c>
      <c r="G43" s="61">
        <f t="shared" si="18"/>
        <v>0</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Unknown</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t="str">
        <f>Declaration!D68</f>
        <v>No</v>
      </c>
      <c r="C52" s="135" t="str">
        <f t="shared" ca="1" si="20"/>
        <v>Complete</v>
      </c>
      <c r="D52" s="316" t="str">
        <f t="shared" si="21"/>
        <v/>
      </c>
      <c r="E52" s="16"/>
      <c r="F52" s="83">
        <f t="shared" si="22"/>
        <v>1</v>
      </c>
      <c r="G52" s="61">
        <f t="shared" si="23"/>
        <v>0</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t="str">
        <f>Declaration!D69</f>
        <v>No</v>
      </c>
      <c r="C53" s="135" t="str">
        <f t="shared" ca="1" si="20"/>
        <v>Complete</v>
      </c>
      <c r="D53" s="316" t="str">
        <f t="shared" si="21"/>
        <v/>
      </c>
      <c r="E53" s="16"/>
      <c r="F53" s="83">
        <f t="shared" si="22"/>
        <v>1</v>
      </c>
      <c r="G53" s="61">
        <f t="shared" si="23"/>
        <v>0</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t="str">
        <f>Declaration!D70</f>
        <v>No</v>
      </c>
      <c r="C54" s="135" t="str">
        <f t="shared" ca="1" si="20"/>
        <v>Complete</v>
      </c>
      <c r="D54" s="316" t="str">
        <f t="shared" si="21"/>
        <v/>
      </c>
      <c r="E54" s="16"/>
      <c r="F54" s="83">
        <f t="shared" si="22"/>
        <v>1</v>
      </c>
      <c r="G54" s="61">
        <f t="shared" si="23"/>
        <v>0</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50%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t="str">
        <f>Declaration!D80</f>
        <v>Greater than 50%</v>
      </c>
      <c r="C63" s="135" t="str">
        <f t="shared" ca="1" si="3"/>
        <v>Complete</v>
      </c>
      <c r="D63" s="317" t="str">
        <f t="shared" si="25"/>
        <v/>
      </c>
      <c r="E63" s="16"/>
      <c r="F63" s="83">
        <f t="shared" si="26"/>
        <v>1</v>
      </c>
      <c r="G63" s="61">
        <f t="shared" si="27"/>
        <v>0</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t="str">
        <f>Declaration!D81</f>
        <v>Greater than 50%</v>
      </c>
      <c r="C64" s="135" t="str">
        <f t="shared" ca="1" si="3"/>
        <v>Complete</v>
      </c>
      <c r="D64" s="317" t="str">
        <f t="shared" si="25"/>
        <v/>
      </c>
      <c r="E64" s="16"/>
      <c r="F64" s="83">
        <f t="shared" si="26"/>
        <v>1</v>
      </c>
      <c r="G64" s="61">
        <f t="shared" si="27"/>
        <v>0</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t="str">
        <f>Declaration!D82</f>
        <v>100%</v>
      </c>
      <c r="C65" s="135" t="str">
        <f t="shared" ca="1" si="3"/>
        <v>Complete</v>
      </c>
      <c r="D65" s="317" t="str">
        <f t="shared" si="25"/>
        <v/>
      </c>
      <c r="E65" s="16"/>
      <c r="F65" s="83">
        <f t="shared" si="26"/>
        <v>1</v>
      </c>
      <c r="G65" s="61">
        <f t="shared" si="27"/>
        <v>0</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Greater than 50%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t="str">
        <f>Declaration!D92</f>
        <v>No</v>
      </c>
      <c r="C74" s="135" t="str">
        <f t="shared" ca="1" si="31"/>
        <v>Complete</v>
      </c>
      <c r="D74" s="317" t="str">
        <f t="shared" si="32"/>
        <v/>
      </c>
      <c r="E74" s="16"/>
      <c r="F74" s="83">
        <f t="shared" si="33"/>
        <v>1</v>
      </c>
      <c r="G74" s="61">
        <f t="shared" si="34"/>
        <v>0</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t="str">
        <f>Declaration!D93</f>
        <v>No</v>
      </c>
      <c r="C75" s="135" t="str">
        <f t="shared" ca="1" si="31"/>
        <v>Complete</v>
      </c>
      <c r="D75" s="317" t="str">
        <f t="shared" si="32"/>
        <v/>
      </c>
      <c r="E75" s="16"/>
      <c r="F75" s="83">
        <f t="shared" si="33"/>
        <v>1</v>
      </c>
      <c r="G75" s="61">
        <f t="shared" si="34"/>
        <v>0</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t="str">
        <f>Declaration!D94</f>
        <v>Yes</v>
      </c>
      <c r="C76" s="135" t="str">
        <f t="shared" ca="1" si="31"/>
        <v>Complete</v>
      </c>
      <c r="D76" s="317" t="str">
        <f t="shared" si="32"/>
        <v/>
      </c>
      <c r="E76" s="16"/>
      <c r="F76" s="83">
        <f t="shared" si="33"/>
        <v>1</v>
      </c>
      <c r="G76" s="61">
        <f t="shared" si="34"/>
        <v>0</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No</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t="str">
        <f>Declaration!D104</f>
        <v>Yes</v>
      </c>
      <c r="C85" s="135" t="str">
        <f t="shared" ca="1" si="36"/>
        <v>Complete</v>
      </c>
      <c r="D85" s="317" t="str">
        <f t="shared" si="39"/>
        <v/>
      </c>
      <c r="E85" s="16"/>
      <c r="F85" s="83">
        <f t="shared" si="40"/>
        <v>1</v>
      </c>
      <c r="G85" s="61">
        <f t="shared" si="41"/>
        <v>0</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t="str">
        <f>Declaration!D105</f>
        <v>Yes</v>
      </c>
      <c r="C86" s="135" t="str">
        <f t="shared" ca="1" si="36"/>
        <v>Complete</v>
      </c>
      <c r="D86" s="317" t="str">
        <f t="shared" si="39"/>
        <v/>
      </c>
      <c r="E86" s="16"/>
      <c r="F86" s="83">
        <f t="shared" si="40"/>
        <v>1</v>
      </c>
      <c r="G86" s="61">
        <f t="shared" si="41"/>
        <v>0</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t="str">
        <f>Declaration!D106</f>
        <v>Yes</v>
      </c>
      <c r="C87" s="135" t="str">
        <f t="shared" ca="1" si="36"/>
        <v>Complete</v>
      </c>
      <c r="D87" s="317" t="str">
        <f t="shared" si="39"/>
        <v/>
      </c>
      <c r="E87" s="16"/>
      <c r="F87" s="83">
        <f t="shared" si="40"/>
        <v>1</v>
      </c>
      <c r="G87" s="61">
        <f t="shared" si="41"/>
        <v>0</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https://www.tdk.com/en/sustainability/social/supplier_responsibility/sus02210.html</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 when more processors are validated</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Yes, when more processors are validated</v>
      </c>
      <c r="C100" s="135" t="str">
        <f t="shared" ca="1" si="44"/>
        <v>Complete</v>
      </c>
      <c r="D100" s="319" t="str">
        <f t="shared" ref="D100:D103" si="46">IF(H100=1,"Click here to answer question (C)","")</f>
        <v/>
      </c>
      <c r="E100" s="16"/>
      <c r="F100" s="83">
        <f t="shared" si="45"/>
        <v>1</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Yes, when more processors are validated</v>
      </c>
      <c r="C101" s="135" t="str">
        <f t="shared" ca="1" si="44"/>
        <v>Complete</v>
      </c>
      <c r="D101" s="319" t="str">
        <f t="shared" si="46"/>
        <v/>
      </c>
      <c r="E101" s="16"/>
      <c r="F101" s="83">
        <f t="shared" si="45"/>
        <v>1</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Yes</v>
      </c>
      <c r="C102" s="135" t="str">
        <f t="shared" ca="1" si="44"/>
        <v>Complete</v>
      </c>
      <c r="D102" s="319" t="str">
        <f t="shared" si="46"/>
        <v/>
      </c>
      <c r="E102" s="16"/>
      <c r="F102" s="83">
        <f t="shared" si="45"/>
        <v>1</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 when more processors are validated</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1</v>
      </c>
      <c r="G116" s="61">
        <f>IF(AND(COUNTIF(SmelterIdetifiedForMetal,A116)&gt;0,COUNTIF('Smelter List'!AB$5:AB$2504,A116)&gt;0),0,1)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1</v>
      </c>
      <c r="G117" s="61">
        <f>IF(AND(COUNTIF(SmelterIdetifiedForMetal,A117)&gt;0,COUNTIF('Smelter List'!AB$5:AB$2504,A117)&gt;0),0,1)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1</v>
      </c>
      <c r="G118" s="61">
        <f>IF(AND(COUNTIF(SmelterIdetifiedForMetal,A118)&gt;0,COUNTIF('Smelter List'!AB$5:AB$2504,A118)&gt;0),0,1)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5"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88" t="str">
        <f ca="1">OFFSET(L!$C$1,MATCH("Mine List"&amp;ADDRESS(ROW(),COLUMN(),4),L!$A:$A,0)-1,SL,,)</f>
        <v>TO BEGIN:</v>
      </c>
      <c r="C2" s="488" t="s">
        <v>18593</v>
      </c>
      <c r="D2" s="488" t="s">
        <v>18593</v>
      </c>
      <c r="E2" s="324"/>
      <c r="F2" s="324"/>
      <c r="G2" s="325"/>
      <c r="H2" s="489"/>
      <c r="I2" s="490"/>
      <c r="J2" s="490"/>
      <c r="K2" s="490"/>
      <c r="L2" s="490"/>
      <c r="M2" s="490"/>
      <c r="N2" s="326"/>
      <c r="O2" s="326"/>
    </row>
    <row r="3" spans="1:19" s="322" customFormat="1" ht="93.95" customHeight="1" thickBot="1">
      <c r="A3" s="358"/>
      <c r="B3" s="491"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91" t="s">
        <v>18593</v>
      </c>
      <c r="D3" s="491" t="s">
        <v>18593</v>
      </c>
      <c r="E3" s="492" t="str">
        <f ca="1">OFFSET(L!$C$1,MATCH("General"&amp;"Cpy",L!$A:$A,0)-1,SL,,)</f>
        <v>© 2026 Responsible Minerals Initiative. All rights reserved.</v>
      </c>
      <c r="F3" s="492"/>
      <c r="G3" s="493"/>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4"/>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E12" sqref="E12"/>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95" t="str">
        <f ca="1">OFFSET(L!$C$1,MATCH("Product List"&amp;ADDRESS(ROW(),COLUMN(),4),L!$A:$A,0)-1,SL,,)</f>
        <v>Completion required only if reporting level "Product (or List of Products)" selected on the 'Declaration' worksheet.</v>
      </c>
      <c r="B1" s="496"/>
      <c r="C1" s="496"/>
      <c r="D1" s="496"/>
      <c r="E1" s="496"/>
      <c r="F1" s="496"/>
      <c r="G1" s="106"/>
    </row>
    <row r="2" spans="1:37">
      <c r="A2" s="19"/>
      <c r="B2" s="108"/>
      <c r="C2" s="108"/>
      <c r="D2" s="108"/>
      <c r="E2" s="108"/>
      <c r="F2"/>
      <c r="G2" s="20"/>
    </row>
    <row r="3" spans="1:37">
      <c r="A3" s="19"/>
      <c r="B3" s="108"/>
      <c r="C3" s="108"/>
      <c r="D3" s="108"/>
      <c r="E3" s="108"/>
      <c r="F3" s="108"/>
      <c r="G3" s="20"/>
    </row>
    <row r="4" spans="1:37" ht="15.75" customHeight="1">
      <c r="A4" s="19"/>
      <c r="B4" s="494" t="s">
        <v>47</v>
      </c>
      <c r="C4" s="494"/>
      <c r="D4" s="494"/>
      <c r="E4" s="494"/>
      <c r="F4" s="494"/>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220.5">
      <c r="A6" s="117"/>
      <c r="B6" s="109"/>
      <c r="C6" s="88"/>
      <c r="D6" s="88"/>
      <c r="E6" s="88"/>
      <c r="F6" s="391" t="s">
        <v>20378</v>
      </c>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31.5">
      <c r="A7" s="118"/>
      <c r="B7" s="390" t="s">
        <v>20376</v>
      </c>
      <c r="C7" s="88"/>
      <c r="D7" s="88"/>
      <c r="E7" s="88"/>
      <c r="F7" s="391" t="s">
        <v>20379</v>
      </c>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31.5">
      <c r="A8" s="118"/>
      <c r="B8" s="390" t="s">
        <v>20377</v>
      </c>
      <c r="C8" s="88"/>
      <c r="D8" s="88"/>
      <c r="E8" s="88"/>
      <c r="F8" s="391" t="s">
        <v>20379</v>
      </c>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97" t="str">
        <f ca="1">OFFSET(L!$C$1,MATCH("General"&amp;"Cpy",L!$A:$A,0)-1,SL,,)</f>
        <v>© 2026 Responsible Minerals Initiative. All rights reserved.</v>
      </c>
      <c r="C1001" s="497"/>
      <c r="D1001" s="497"/>
      <c r="E1001" s="497"/>
      <c r="F1001" s="497"/>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5"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98"/>
      <c r="C1" s="498"/>
      <c r="D1" s="498"/>
      <c r="E1" s="498"/>
      <c r="F1" s="498"/>
      <c r="G1" s="498"/>
    </row>
    <row r="2" spans="1:13">
      <c r="A2" s="499"/>
      <c r="B2" s="499"/>
      <c r="C2" s="499"/>
      <c r="D2" s="499"/>
      <c r="E2" s="499"/>
      <c r="F2" s="499"/>
      <c r="G2" s="499"/>
      <c r="H2" s="499"/>
      <c r="I2" s="499"/>
    </row>
    <row r="3" spans="1:13">
      <c r="A3" s="499"/>
      <c r="B3" s="499"/>
      <c r="C3" s="499"/>
      <c r="D3" s="499"/>
      <c r="E3" s="499"/>
      <c r="F3" s="499"/>
      <c r="G3" s="499"/>
      <c r="H3" s="499"/>
      <c r="I3" s="499"/>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5"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Simon Bscheider</cp:lastModifiedBy>
  <cp:revision/>
  <dcterms:created xsi:type="dcterms:W3CDTF">2010-06-21T21:00:23Z</dcterms:created>
  <dcterms:modified xsi:type="dcterms:W3CDTF">2026-08-06T10:57:47Z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